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proper excel formatting/"/>
    </mc:Choice>
  </mc:AlternateContent>
  <xr:revisionPtr revIDLastSave="0" documentId="8_{99799728-BA43-3040-8631-209A13AC6DF8}" xr6:coauthVersionLast="47" xr6:coauthVersionMax="47" xr10:uidLastSave="{00000000-0000-0000-0000-000000000000}"/>
  <bookViews>
    <workbookView xWindow="20960" yWindow="600" windowWidth="30240" windowHeight="26380" xr2:uid="{00000000-000D-0000-FFFF-FFFF00000000}"/>
  </bookViews>
  <sheets>
    <sheet name="IRRCornReduced2025" sheetId="1" r:id="rId1"/>
    <sheet name="Sheet1" sheetId="2" r:id="rId2"/>
  </sheets>
  <definedNames>
    <definedName name="_xlnm.Print_Area" localSheetId="0">IRRCornReduced2025!$A$1:$G$67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5" i="1"/>
  <c r="F55" i="1" l="1"/>
  <c r="G55" i="1" s="1"/>
  <c r="D55" i="1"/>
  <c r="C55" i="1" s="1"/>
  <c r="F12" i="1" l="1"/>
  <c r="F11" i="1"/>
  <c r="D18" i="1"/>
  <c r="F18" i="1" s="1"/>
  <c r="D17" i="1"/>
  <c r="F17" i="1" s="1"/>
  <c r="D16" i="1"/>
  <c r="F16" i="1" s="1"/>
  <c r="F32" i="1"/>
  <c r="F19" i="1"/>
  <c r="F14" i="1"/>
  <c r="F13" i="1"/>
  <c r="F20" i="1"/>
  <c r="F21" i="1"/>
  <c r="F22" i="1"/>
  <c r="F23" i="1"/>
  <c r="F24" i="1"/>
  <c r="F25" i="1"/>
  <c r="F26" i="1"/>
  <c r="F27" i="1"/>
  <c r="D28" i="1"/>
  <c r="F28" i="1"/>
  <c r="D29" i="1"/>
  <c r="F29" i="1" s="1"/>
  <c r="F30" i="1"/>
  <c r="F31" i="1"/>
  <c r="F33" i="1"/>
  <c r="F34" i="1"/>
  <c r="F42" i="1"/>
  <c r="R34" i="1"/>
  <c r="F43" i="1"/>
  <c r="D36" i="1" l="1"/>
  <c r="F36" i="1" s="1"/>
  <c r="F38" i="1" s="1"/>
  <c r="D59" i="1" s="1"/>
  <c r="G60" i="1" l="1"/>
  <c r="D44" i="1"/>
  <c r="F44" i="1" s="1"/>
  <c r="F46" i="1" s="1"/>
  <c r="F49" i="1" s="1"/>
  <c r="D57" i="1"/>
  <c r="F58" i="1"/>
  <c r="G59" i="1"/>
  <c r="C57" i="1"/>
  <c r="F60" i="1"/>
  <c r="D56" i="1"/>
  <c r="C59" i="1"/>
  <c r="D58" i="1"/>
  <c r="F57" i="1"/>
  <c r="E60" i="1"/>
  <c r="F56" i="1"/>
  <c r="G57" i="1"/>
  <c r="E58" i="1"/>
  <c r="E56" i="1"/>
  <c r="F59" i="1"/>
  <c r="E59" i="1"/>
  <c r="E57" i="1"/>
  <c r="C60" i="1"/>
  <c r="C56" i="1"/>
  <c r="D60" i="1"/>
  <c r="C58" i="1"/>
  <c r="G58" i="1"/>
  <c r="G56" i="1"/>
</calcChain>
</file>

<file path=xl/sharedStrings.xml><?xml version="1.0" encoding="utf-8"?>
<sst xmlns="http://schemas.openxmlformats.org/spreadsheetml/2006/main" count="149" uniqueCount="70">
  <si>
    <t/>
  </si>
  <si>
    <t>Estimated Costs Per Acre</t>
  </si>
  <si>
    <t>Following Recommended Management Practices</t>
  </si>
  <si>
    <t>Yield Goal</t>
  </si>
  <si>
    <t>bushels/acre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</si>
  <si>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</si>
  <si>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</si>
  <si>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</si>
  <si>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</si>
  <si>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</si>
  <si>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</si>
  <si>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</si>
  <si>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</si>
  <si>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</si>
  <si>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</si>
  <si>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</si>
  <si>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Seed</t>
  </si>
  <si>
    <t>_</t>
  </si>
  <si>
    <t>Tech Fee</t>
  </si>
  <si>
    <t>ACRE</t>
  </si>
  <si>
    <t>Fertilizer</t>
  </si>
  <si>
    <t>UNITS</t>
  </si>
  <si>
    <t xml:space="preserve">  Phosphate</t>
  </si>
  <si>
    <t xml:space="preserve">  Potash</t>
  </si>
  <si>
    <t>Micronutrients</t>
  </si>
  <si>
    <t>Lime (Prorated)</t>
  </si>
  <si>
    <t>TONS</t>
  </si>
  <si>
    <t>Herbicides</t>
  </si>
  <si>
    <t>Insecticides</t>
  </si>
  <si>
    <t>Fungicides</t>
  </si>
  <si>
    <t>Nematicide</t>
  </si>
  <si>
    <t>Consultant/Scouting Fee</t>
  </si>
  <si>
    <t>Drying</t>
  </si>
  <si>
    <t>BU.</t>
  </si>
  <si>
    <t>Hauling</t>
  </si>
  <si>
    <t>Crop Insurance</t>
  </si>
  <si>
    <t>Aerial Application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</si>
  <si>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</si>
  <si>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</si>
  <si>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</si>
  <si>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</si>
  <si>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</si>
  <si>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</si>
  <si>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</t>
  </si>
  <si>
    <t xml:space="preserve">   TOTAL VARIABLE COST</t>
  </si>
  <si>
    <t>2. FIXED COSTS</t>
  </si>
  <si>
    <t>Land Ownership Cost</t>
  </si>
  <si>
    <t>General Overhead</t>
  </si>
  <si>
    <t xml:space="preserve">   TOTAL FIXED COSTS</t>
  </si>
  <si>
    <t>3. TOTAL COST OF ALL SPECIFIED EXPENSES</t>
  </si>
  <si>
    <t xml:space="preserve">  Nitrogen*</t>
  </si>
  <si>
    <t>Irrigation</t>
  </si>
  <si>
    <t>AC/IN</t>
  </si>
  <si>
    <t>Yld Bu/acre</t>
  </si>
  <si>
    <t>-----------------------------------PRICE ($/BU)-------------------------------------------</t>
  </si>
  <si>
    <t xml:space="preserve">                                             AT VARYING YIELD AND PRICE LEVELS(1)</t>
  </si>
  <si>
    <t>Note: To customize this budget, you may change any numbers in blue.</t>
  </si>
  <si>
    <t xml:space="preserve">                                      NET RETURNS PER ACRE ABOVE SPECIFIED VARIABLE EXPENSES</t>
  </si>
  <si>
    <t>* N rate 1.2 lb. N/Yield Goal Bushel</t>
  </si>
  <si>
    <t>Chicken Litter</t>
  </si>
  <si>
    <t>CORN IRRIGATED ALABAMA Reduced Tillage- Enterprise Planning Budget Summary</t>
  </si>
  <si>
    <t>Cover Crop Establishment.</t>
  </si>
  <si>
    <t>Seed Treatment**</t>
  </si>
  <si>
    <t>** Reduced Tillage recommendation of extra insecticide treatment</t>
  </si>
  <si>
    <t>1  Production costs held constant except for drying and hauling</t>
  </si>
  <si>
    <t>THOUS.</t>
  </si>
  <si>
    <t>Soil Test</t>
  </si>
  <si>
    <t>ALABAMA, 2026</t>
  </si>
  <si>
    <t>Authors: Wendiam Sawadgo, Extension Economist; Max Runge, Extension Economist; Cade Grace, Extension Agent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</si>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</sst>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&quot;$&quot;#,##0.00"/>
    <numFmt numFmtId="167" formatCode="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84">
    <xf numFmtId="0" fontId="0" fillId="0" borderId="0" xfId="0"/>
    <xf numFmtId="0" fontId="2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0" fontId="22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fill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165" fontId="21" fillId="0" borderId="0" xfId="0" applyNumberFormat="1" applyFont="1" applyAlignment="1" applyProtection="1">
      <alignment horizontal="left"/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0" xfId="0" applyNumberFormat="1" applyFont="1" applyBorder="1" applyAlignment="1" applyProtection="1">
      <alignment horizontal="left"/>
      <protection locked="0"/>
    </xf>
    <xf numFmtId="164" fontId="22" fillId="0" borderId="10" xfId="0" applyNumberFormat="1" applyFont="1" applyBorder="1" applyAlignment="1" applyProtection="1">
      <alignment horizontal="right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 applyProtection="1"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26" fillId="0" borderId="0" xfId="0" applyNumberFormat="1" applyFont="1" applyAlignment="1" applyProtection="1">
      <alignment horizontal="right"/>
      <protection locked="0"/>
    </xf>
    <xf numFmtId="164" fontId="24" fillId="0" borderId="0" xfId="0" applyNumberFormat="1" applyFont="1"/>
    <xf numFmtId="2" fontId="26" fillId="0" borderId="0" xfId="0" applyNumberFormat="1" applyFont="1" applyAlignment="1" applyProtection="1">
      <alignment horizontal="right"/>
      <protection locked="0"/>
    </xf>
    <xf numFmtId="2" fontId="21" fillId="0" borderId="0" xfId="0" applyNumberFormat="1" applyFont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9" fontId="21" fillId="0" borderId="0" xfId="0" applyNumberFormat="1" applyFont="1" applyProtection="1">
      <protection locked="0"/>
    </xf>
    <xf numFmtId="167" fontId="26" fillId="0" borderId="0" xfId="0" applyNumberFormat="1" applyFont="1" applyProtection="1">
      <protection locked="0"/>
    </xf>
    <xf numFmtId="164" fontId="24" fillId="0" borderId="0" xfId="0" applyNumberFormat="1" applyFont="1" applyAlignment="1" applyProtection="1">
      <alignment horizontal="right"/>
      <protection locked="0"/>
    </xf>
    <xf numFmtId="166" fontId="20" fillId="0" borderId="0" xfId="0" applyNumberFormat="1" applyFont="1"/>
    <xf numFmtId="164" fontId="21" fillId="0" borderId="0" xfId="0" applyNumberFormat="1" applyFont="1" applyProtection="1">
      <protection locked="0"/>
    </xf>
    <xf numFmtId="164" fontId="24" fillId="0" borderId="0" xfId="0" quotePrefix="1" applyNumberFormat="1" applyFont="1"/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164" fontId="24" fillId="0" borderId="11" xfId="0" applyNumberFormat="1" applyFont="1" applyBorder="1" applyProtection="1">
      <protection locked="0"/>
    </xf>
    <xf numFmtId="166" fontId="20" fillId="0" borderId="11" xfId="0" applyNumberFormat="1" applyFont="1" applyBorder="1"/>
    <xf numFmtId="0" fontId="0" fillId="0" borderId="0" xfId="0" applyAlignment="1" applyProtection="1">
      <alignment horizontal="center"/>
      <protection locked="0"/>
    </xf>
    <xf numFmtId="164" fontId="24" fillId="0" borderId="0" xfId="0" quotePrefix="1" applyNumberFormat="1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19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21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166" fontId="23" fillId="0" borderId="12" xfId="0" applyNumberFormat="1" applyFont="1" applyBorder="1" applyAlignment="1" applyProtection="1">
      <alignment horizontal="center"/>
      <protection locked="0"/>
    </xf>
    <xf numFmtId="166" fontId="23" fillId="0" borderId="11" xfId="0" applyNumberFormat="1" applyFont="1" applyBorder="1" applyAlignment="1" applyProtection="1">
      <alignment horizontal="center"/>
      <protection locked="0"/>
    </xf>
    <xf numFmtId="166" fontId="23" fillId="0" borderId="13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6" xfId="0" applyNumberFormat="1" applyFont="1" applyBorder="1" applyAlignment="1" applyProtection="1">
      <alignment horizontal="center"/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164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164" fontId="24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right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locked="0"/>
    </xf>
    <xf numFmtId="2" fontId="0" fillId="0" borderId="0" xfId="0" applyNumberFormat="1"/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6" fontId="24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64" fontId="31" fillId="0" borderId="0" xfId="0" applyNumberFormat="1" applyFont="1" applyAlignment="1" applyProtection="1">
      <alignment horizontal="center" vertical="top" wrapText="1"/>
      <protection locked="0"/>
    </xf>
    <xf numFmtId="164" fontId="32" fillId="0" borderId="0" xfId="0" applyNumberFormat="1" applyFont="1" applyAlignment="1" applyProtection="1">
      <alignment horizontal="center" vertical="top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64</xdr:row>
      <xdr:rowOff>54263</xdr:rowOff>
    </xdr:from>
    <xdr:ext cx="2299550" cy="377538"/>
    <xdr:pic>
      <xdr:nvPicPr>
        <xdr:cNvPr id="2" name="Picture 1">
          <a:extLst>
            <a:ext uri="{FF2B5EF4-FFF2-40B4-BE49-F238E27FC236}">
              <a16:creationId xmlns:a16="http://schemas.microsoft.com/office/drawing/2014/main" id="{FD8B10A4-2397-0249-89F8-E804C11D0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600" y="11255663"/>
          <a:ext cx="2299550" cy="377538"/>
        </a:xfrm>
        <a:prstGeom prst="rect">
          <a:avLst/>
        </a:prstGeom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4"/>
  <sheetViews>
    <sheetView tabSelected="1" topLeftCell="A19" workbookViewId="0">
      <selection activeCell="K61" sqref="K61"/>
    </sheetView>
  </sheetViews>
  <sheetFormatPr baseColWidth="10" defaultColWidth="9.1640625" defaultRowHeight="13" x14ac:dyDescent="0.15"/>
  <cols>
    <col min="1" max="1" width="9.5" style="2" customWidth="1"/>
    <col min="2" max="2" width="28.6640625" style="2" customWidth="1"/>
    <col min="3" max="3" width="8.5" style="2" customWidth="1"/>
    <col min="4" max="6" width="11.6640625" style="2" customWidth="1"/>
    <col min="7" max="7" width="13.5" style="2" customWidth="1"/>
    <col min="8" max="8" width="5.6640625" style="2" customWidth="1"/>
    <col min="9" max="12" width="10.6640625" style="2" customWidth="1"/>
    <col min="13" max="14" width="9.6640625" style="2" customWidth="1"/>
    <col min="15" max="15" width="7.6640625" style="2" customWidth="1"/>
    <col min="16" max="26" width="9.6640625" style="2" customWidth="1"/>
    <col min="27" max="28" width="3.6640625" style="2" customWidth="1"/>
    <col min="29" max="29" width="15.6640625" style="2" customWidth="1"/>
    <col min="30" max="30" width="9.6640625" style="2" customWidth="1"/>
    <col min="31" max="37" width="7.6640625" style="2" customWidth="1"/>
    <col min="38" max="38" width="10.6640625" style="2" customWidth="1"/>
    <col min="39" max="39" width="1.6640625" style="2" customWidth="1"/>
    <col min="40" max="40" width="19.6640625" style="2" customWidth="1"/>
    <col min="41" max="41" width="9.6640625" style="2" customWidth="1"/>
    <col min="42" max="16384" width="9.1640625" style="2"/>
  </cols>
  <sheetData>
    <row r="1" spans="1:47" ht="14" x14ac:dyDescent="0.15">
      <c r="A1" s="1" t="s">
        <v>60</v>
      </c>
      <c r="C1" s="3"/>
      <c r="D1" s="3"/>
      <c r="E1" s="3"/>
      <c r="F1" s="3"/>
      <c r="G1" s="3"/>
      <c r="H1" s="4"/>
      <c r="I1" s="4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5" t="s">
        <v>0</v>
      </c>
      <c r="AO1" s="3"/>
      <c r="AP1" s="3"/>
      <c r="AQ1" s="3"/>
      <c r="AR1" s="3"/>
      <c r="AS1" s="3"/>
      <c r="AT1" s="3"/>
      <c r="AU1" s="3"/>
    </row>
    <row r="2" spans="1:47" x14ac:dyDescent="0.15">
      <c r="A2" s="6" t="s">
        <v>1</v>
      </c>
      <c r="B2" s="7"/>
      <c r="C2" s="61" t="s">
        <v>56</v>
      </c>
      <c r="E2" s="3"/>
      <c r="F2" s="3"/>
      <c r="G2" s="3"/>
      <c r="H2" s="4"/>
      <c r="I2" s="4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" t="s">
        <v>0</v>
      </c>
      <c r="AO2" s="3"/>
      <c r="AP2" s="3"/>
      <c r="AQ2" s="3"/>
      <c r="AR2" s="3"/>
      <c r="AS2" s="3"/>
      <c r="AT2" s="3"/>
      <c r="AU2" s="3"/>
    </row>
    <row r="3" spans="1:47" ht="14" x14ac:dyDescent="0.15">
      <c r="A3" s="6" t="s">
        <v>2</v>
      </c>
      <c r="B3" s="8"/>
      <c r="C3" s="8"/>
      <c r="E3" s="9" t="s">
        <v>3</v>
      </c>
      <c r="F3" s="62">
        <v>250</v>
      </c>
      <c r="G3" s="9" t="s">
        <v>4</v>
      </c>
      <c r="H3" s="8"/>
      <c r="I3" s="8"/>
      <c r="J3" s="8"/>
      <c r="K3" s="8"/>
      <c r="L3" s="8"/>
      <c r="M3" s="3"/>
      <c r="N3" s="4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5" t="s">
        <v>0</v>
      </c>
      <c r="AO3" s="3"/>
      <c r="AP3" s="3"/>
      <c r="AQ3" s="3"/>
      <c r="AR3" s="3"/>
      <c r="AS3" s="3"/>
      <c r="AT3" s="3"/>
      <c r="AU3" s="3"/>
    </row>
    <row r="4" spans="1:47" ht="14" x14ac:dyDescent="0.15">
      <c r="A4" s="11" t="s">
        <v>67</v>
      </c>
      <c r="B4" s="12"/>
      <c r="C4" s="8"/>
      <c r="D4" s="8"/>
      <c r="E4" s="8"/>
      <c r="F4" s="8"/>
      <c r="G4" s="8"/>
      <c r="H4" s="8"/>
      <c r="I4" s="8"/>
      <c r="J4" s="8"/>
      <c r="K4" s="8"/>
      <c r="L4" s="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O4" s="3"/>
      <c r="AP4" s="3"/>
      <c r="AQ4" s="3"/>
      <c r="AR4" s="3"/>
      <c r="AS4" s="3"/>
      <c r="AT4" s="3"/>
      <c r="AU4" s="3"/>
    </row>
    <row r="5" spans="1:47" ht="14" x14ac:dyDescent="0.15">
      <c r="A5" s="11"/>
      <c r="B5" s="9" t="s">
        <v>5</v>
      </c>
      <c r="C5" s="8"/>
      <c r="D5" s="8"/>
      <c r="E5" s="8"/>
      <c r="F5" s="8"/>
      <c r="G5" s="8"/>
      <c r="H5" s="8"/>
      <c r="I5" s="8"/>
      <c r="J5" s="8"/>
      <c r="K5" s="8"/>
      <c r="L5" s="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O5" s="3"/>
      <c r="AP5" s="3"/>
      <c r="AQ5" s="3"/>
      <c r="AR5" s="3"/>
      <c r="AS5" s="3"/>
      <c r="AT5" s="3"/>
      <c r="AU5" s="3"/>
    </row>
    <row r="6" spans="1:47" ht="14" x14ac:dyDescent="0.15">
      <c r="B6" s="9" t="s">
        <v>6</v>
      </c>
      <c r="C6" s="8"/>
      <c r="D6" s="8"/>
      <c r="F6" s="8"/>
      <c r="G6" s="8"/>
      <c r="H6" s="8"/>
      <c r="I6" s="8"/>
      <c r="J6" s="8"/>
      <c r="K6" s="8"/>
      <c r="L6" s="8"/>
      <c r="M6" s="3"/>
      <c r="N6" s="3"/>
      <c r="S6" s="3"/>
      <c r="T6" s="3"/>
      <c r="U6" s="3"/>
      <c r="V6" s="3"/>
      <c r="W6" s="3"/>
      <c r="X6" s="3"/>
      <c r="Y6" s="3"/>
      <c r="Z6" s="13" t="s">
        <v>0</v>
      </c>
      <c r="AO6" s="3"/>
      <c r="AP6" s="3"/>
      <c r="AQ6" s="3"/>
      <c r="AR6" s="3"/>
      <c r="AS6" s="3"/>
      <c r="AT6" s="3"/>
      <c r="AU6" s="3"/>
    </row>
    <row r="7" spans="1:47" ht="14" x14ac:dyDescent="0.15">
      <c r="A7" s="8"/>
      <c r="B7" s="8"/>
      <c r="C7" s="9"/>
      <c r="D7" s="9"/>
      <c r="E7" s="14" t="s">
        <v>7</v>
      </c>
      <c r="F7" s="14" t="s">
        <v>8</v>
      </c>
      <c r="G7" s="15" t="s">
        <v>9</v>
      </c>
      <c r="H7" s="8"/>
      <c r="I7" s="8"/>
      <c r="J7" s="8"/>
      <c r="K7" s="8"/>
      <c r="L7" s="8"/>
      <c r="M7" s="3"/>
      <c r="N7" s="3"/>
      <c r="S7" s="3"/>
      <c r="T7" s="3"/>
      <c r="U7" s="3"/>
      <c r="V7" s="3"/>
      <c r="W7" s="3"/>
      <c r="X7" s="3"/>
      <c r="Y7" s="3"/>
      <c r="Z7" s="3"/>
      <c r="AO7" s="3"/>
      <c r="AP7" s="3"/>
      <c r="AQ7" s="3"/>
      <c r="AR7" s="3"/>
      <c r="AS7" s="3"/>
      <c r="AT7" s="3"/>
      <c r="AU7" s="3"/>
    </row>
    <row r="8" spans="1:47" ht="14" x14ac:dyDescent="0.15">
      <c r="A8" s="16" t="s">
        <v>0</v>
      </c>
      <c r="B8" s="9"/>
      <c r="C8" s="17" t="s">
        <v>10</v>
      </c>
      <c r="D8" s="18" t="s">
        <v>11</v>
      </c>
      <c r="E8" s="18" t="s">
        <v>12</v>
      </c>
      <c r="F8" s="18" t="s">
        <v>13</v>
      </c>
      <c r="G8" s="19" t="s">
        <v>14</v>
      </c>
      <c r="H8" s="8"/>
      <c r="I8" s="8"/>
      <c r="J8" s="8"/>
      <c r="K8" s="8"/>
      <c r="L8" s="8"/>
      <c r="M8" s="3"/>
      <c r="N8" s="20"/>
      <c r="S8" s="3"/>
      <c r="T8" s="3"/>
      <c r="U8" s="3"/>
      <c r="V8" s="3"/>
      <c r="W8" s="3"/>
      <c r="X8" s="3"/>
      <c r="Y8" s="3"/>
      <c r="Z8" s="3"/>
      <c r="AO8" s="3"/>
      <c r="AP8" s="3"/>
      <c r="AQ8" s="3"/>
      <c r="AR8" s="3"/>
      <c r="AS8" s="3"/>
      <c r="AT8" s="3"/>
      <c r="AU8" s="3"/>
    </row>
    <row r="9" spans="1:47" ht="6" customHeight="1" x14ac:dyDescent="0.15">
      <c r="A9" s="12"/>
      <c r="B9" s="16"/>
      <c r="C9" s="10"/>
      <c r="D9" s="21"/>
      <c r="E9" s="21"/>
      <c r="F9" s="22"/>
      <c r="G9" s="23"/>
      <c r="H9" s="8"/>
      <c r="I9" s="8"/>
      <c r="J9" s="8"/>
      <c r="K9" s="8"/>
      <c r="L9" s="8"/>
      <c r="M9" s="3"/>
      <c r="N9" s="2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3"/>
      <c r="AO9" s="3"/>
      <c r="AP9" s="3"/>
      <c r="AQ9" s="3"/>
      <c r="AR9" s="3"/>
      <c r="AS9" s="3"/>
      <c r="AT9" s="3"/>
      <c r="AU9" s="3"/>
    </row>
    <row r="10" spans="1:47" ht="14" x14ac:dyDescent="0.15">
      <c r="A10" s="1" t="s">
        <v>15</v>
      </c>
      <c r="B10" s="8"/>
      <c r="C10" s="8"/>
      <c r="D10" s="8"/>
      <c r="E10" s="8"/>
      <c r="F10" s="8"/>
      <c r="G10" s="8"/>
      <c r="I10" s="8"/>
      <c r="J10" s="8"/>
      <c r="K10" s="8"/>
      <c r="L10" s="8"/>
      <c r="M10" s="3"/>
      <c r="N10" s="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5" t="s">
        <v>0</v>
      </c>
      <c r="AO10" s="3"/>
      <c r="AP10" s="3"/>
      <c r="AQ10" s="3"/>
      <c r="AR10" s="3"/>
      <c r="AS10" s="3"/>
      <c r="AT10" s="3"/>
      <c r="AU10" s="3"/>
    </row>
    <row r="11" spans="1:47" ht="14" x14ac:dyDescent="0.15">
      <c r="A11" s="1"/>
      <c r="B11" s="78" t="s">
        <v>66</v>
      </c>
      <c r="C11" s="78" t="s">
        <v>19</v>
      </c>
      <c r="D11" s="26">
        <v>1</v>
      </c>
      <c r="E11" s="21">
        <v>4</v>
      </c>
      <c r="F11" s="27">
        <f>+E11*D11</f>
        <v>4</v>
      </c>
      <c r="G11" s="23" t="s">
        <v>17</v>
      </c>
      <c r="I11" s="8"/>
      <c r="J11" s="8"/>
      <c r="K11" s="8"/>
      <c r="L11" s="8"/>
      <c r="M11" s="3"/>
      <c r="N11" s="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"/>
      <c r="AO11" s="3"/>
      <c r="AP11" s="3"/>
      <c r="AQ11" s="3"/>
      <c r="AR11" s="3"/>
      <c r="AS11" s="3"/>
      <c r="AT11" s="3"/>
      <c r="AU11" s="3"/>
    </row>
    <row r="12" spans="1:47" ht="14" x14ac:dyDescent="0.15">
      <c r="A12" s="8"/>
      <c r="B12" s="24" t="s">
        <v>16</v>
      </c>
      <c r="C12" s="25" t="s">
        <v>65</v>
      </c>
      <c r="D12" s="26">
        <v>35</v>
      </c>
      <c r="E12" s="21">
        <v>3.8</v>
      </c>
      <c r="F12" s="27">
        <f>+E12*D12</f>
        <v>133</v>
      </c>
      <c r="G12" s="23" t="s">
        <v>17</v>
      </c>
      <c r="H12" s="8"/>
      <c r="I12" s="8"/>
      <c r="J12" s="8"/>
      <c r="K12" s="8"/>
      <c r="L12" s="8"/>
      <c r="M12" s="3"/>
      <c r="N12" s="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5" t="s">
        <v>0</v>
      </c>
      <c r="AO12" s="3"/>
      <c r="AP12" s="3"/>
      <c r="AQ12" s="3"/>
      <c r="AR12" s="3"/>
      <c r="AS12" s="3"/>
      <c r="AT12" s="3"/>
      <c r="AU12" s="3"/>
    </row>
    <row r="13" spans="1:47" ht="14" x14ac:dyDescent="0.15">
      <c r="A13" s="8"/>
      <c r="B13" s="4" t="s">
        <v>62</v>
      </c>
      <c r="C13" s="25" t="s">
        <v>19</v>
      </c>
      <c r="D13" s="21">
        <v>1</v>
      </c>
      <c r="E13" s="21">
        <v>0</v>
      </c>
      <c r="F13" s="27">
        <f>+E13*D13</f>
        <v>0</v>
      </c>
      <c r="G13" s="23" t="s">
        <v>17</v>
      </c>
      <c r="H13" s="8"/>
      <c r="I13" s="8"/>
      <c r="J13" s="8"/>
      <c r="K13" s="8"/>
      <c r="L13" s="8"/>
      <c r="M13" s="3"/>
      <c r="N13" s="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5"/>
      <c r="AO13" s="3"/>
      <c r="AP13" s="3"/>
      <c r="AQ13" s="3"/>
      <c r="AR13" s="3"/>
      <c r="AS13" s="3"/>
      <c r="AT13" s="3"/>
      <c r="AU13" s="3"/>
    </row>
    <row r="14" spans="1:47" ht="14" x14ac:dyDescent="0.15">
      <c r="A14" s="8"/>
      <c r="B14" s="24" t="s">
        <v>18</v>
      </c>
      <c r="C14" s="25" t="s">
        <v>19</v>
      </c>
      <c r="D14" s="21">
        <v>1</v>
      </c>
      <c r="E14" s="21">
        <v>0</v>
      </c>
      <c r="F14" s="27">
        <f>+E14*D14</f>
        <v>0</v>
      </c>
      <c r="G14" s="23" t="s">
        <v>17</v>
      </c>
      <c r="H14" s="8"/>
      <c r="I14" s="8"/>
      <c r="J14" s="8"/>
      <c r="K14" s="8"/>
      <c r="L14" s="8"/>
      <c r="M14" s="3"/>
      <c r="N14" s="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5"/>
      <c r="AO14" s="3"/>
      <c r="AP14" s="3"/>
      <c r="AQ14" s="3"/>
      <c r="AR14" s="3"/>
      <c r="AS14" s="3"/>
      <c r="AT14" s="3"/>
      <c r="AU14" s="3"/>
    </row>
    <row r="15" spans="1:47" ht="14" x14ac:dyDescent="0.15">
      <c r="A15" s="8"/>
      <c r="B15" s="24" t="s">
        <v>20</v>
      </c>
      <c r="D15" s="21"/>
      <c r="E15" s="21"/>
      <c r="F15" s="27"/>
      <c r="H15" s="8"/>
      <c r="I15" s="8"/>
      <c r="J15" s="8"/>
      <c r="K15" s="8"/>
      <c r="L15" s="8"/>
      <c r="M15" s="3"/>
      <c r="N15" s="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5"/>
      <c r="AO15" s="3"/>
      <c r="AP15" s="3"/>
      <c r="AQ15" s="3"/>
      <c r="AR15" s="3"/>
      <c r="AS15" s="3"/>
      <c r="AT15" s="3"/>
      <c r="AU15" s="3"/>
    </row>
    <row r="16" spans="1:47" ht="14" x14ac:dyDescent="0.15">
      <c r="A16" s="8"/>
      <c r="B16" s="24" t="s">
        <v>50</v>
      </c>
      <c r="C16" s="25" t="s">
        <v>21</v>
      </c>
      <c r="D16" s="63">
        <f>MAX(0,(F3*1.2)-(((D19*2000)*(3/100))*0.65))</f>
        <v>300</v>
      </c>
      <c r="E16" s="21">
        <v>0.68</v>
      </c>
      <c r="F16" s="27">
        <f t="shared" ref="F16:F36" si="0">+E16*D16</f>
        <v>204.00000000000003</v>
      </c>
      <c r="G16" s="23" t="s">
        <v>17</v>
      </c>
      <c r="H16" s="8"/>
      <c r="I16" s="8"/>
      <c r="J16" s="8"/>
      <c r="K16" s="8"/>
      <c r="L16" s="8"/>
      <c r="M16" s="3"/>
      <c r="N16" s="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5"/>
      <c r="AO16" s="3"/>
      <c r="AP16" s="3"/>
      <c r="AQ16" s="3"/>
      <c r="AR16" s="3"/>
      <c r="AS16" s="3"/>
      <c r="AT16" s="3"/>
      <c r="AU16" s="3"/>
    </row>
    <row r="17" spans="1:47" ht="14" x14ac:dyDescent="0.15">
      <c r="A17" s="8"/>
      <c r="B17" s="24" t="s">
        <v>22</v>
      </c>
      <c r="C17" s="25" t="s">
        <v>21</v>
      </c>
      <c r="D17" s="28">
        <f>MAX(0,(60)-(((D19*2000)*(3/100))*0.8))</f>
        <v>60</v>
      </c>
      <c r="E17" s="21">
        <v>0.74</v>
      </c>
      <c r="F17" s="27">
        <f t="shared" si="0"/>
        <v>44.4</v>
      </c>
      <c r="G17" s="23" t="s">
        <v>17</v>
      </c>
      <c r="H17" s="8"/>
      <c r="I17" s="8"/>
      <c r="J17" s="8"/>
      <c r="K17" s="8"/>
      <c r="L17" s="8"/>
      <c r="M17" s="29"/>
      <c r="N17" s="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" t="s">
        <v>0</v>
      </c>
      <c r="AO17" s="3"/>
      <c r="AP17" s="3"/>
      <c r="AQ17" s="3"/>
      <c r="AR17" s="3"/>
      <c r="AS17" s="3"/>
      <c r="AT17" s="3"/>
      <c r="AU17" s="3"/>
    </row>
    <row r="18" spans="1:47" ht="14" x14ac:dyDescent="0.15">
      <c r="A18" s="8"/>
      <c r="B18" s="24" t="s">
        <v>23</v>
      </c>
      <c r="C18" s="25" t="s">
        <v>21</v>
      </c>
      <c r="D18" s="28">
        <f>MAX(0,(60-(((D19*2000)*(2.5/100))*0.8)))</f>
        <v>60</v>
      </c>
      <c r="E18" s="21">
        <v>0.45</v>
      </c>
      <c r="F18" s="27">
        <f t="shared" si="0"/>
        <v>27</v>
      </c>
      <c r="G18" s="23" t="s">
        <v>17</v>
      </c>
      <c r="H18" s="8"/>
      <c r="I18" s="8"/>
      <c r="J18" s="8"/>
      <c r="K18" s="8"/>
      <c r="L18" s="8"/>
      <c r="M18" s="29"/>
      <c r="N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O18" s="3"/>
      <c r="AP18" s="3"/>
      <c r="AQ18" s="3"/>
      <c r="AR18" s="3"/>
      <c r="AS18" s="3"/>
      <c r="AT18" s="3"/>
      <c r="AU18" s="3"/>
    </row>
    <row r="19" spans="1:47" ht="14" x14ac:dyDescent="0.15">
      <c r="A19" s="8"/>
      <c r="B19" s="24" t="s">
        <v>59</v>
      </c>
      <c r="C19" s="25" t="s">
        <v>26</v>
      </c>
      <c r="D19" s="28">
        <v>0</v>
      </c>
      <c r="E19" s="21">
        <v>0</v>
      </c>
      <c r="F19" s="27">
        <f t="shared" ref="F19" si="1">+E19*D19</f>
        <v>0</v>
      </c>
      <c r="G19" s="23" t="s">
        <v>17</v>
      </c>
      <c r="H19" s="8"/>
      <c r="I19" s="8"/>
      <c r="J19" s="8"/>
      <c r="K19" s="8"/>
      <c r="L19" s="8"/>
      <c r="M19" s="29"/>
      <c r="N19" s="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O19" s="3"/>
      <c r="AP19" s="3"/>
      <c r="AQ19" s="3"/>
      <c r="AR19" s="3"/>
      <c r="AS19" s="3"/>
      <c r="AT19" s="3"/>
      <c r="AU19" s="3"/>
    </row>
    <row r="20" spans="1:47" ht="14" x14ac:dyDescent="0.15">
      <c r="A20" s="8"/>
      <c r="B20" s="24" t="s">
        <v>24</v>
      </c>
      <c r="C20" s="25" t="s">
        <v>19</v>
      </c>
      <c r="D20" s="26">
        <v>1</v>
      </c>
      <c r="E20" s="21">
        <v>5</v>
      </c>
      <c r="F20" s="27">
        <f t="shared" si="0"/>
        <v>5</v>
      </c>
      <c r="G20" s="23" t="s">
        <v>17</v>
      </c>
      <c r="H20" s="8"/>
      <c r="I20" s="8"/>
      <c r="J20" s="8"/>
      <c r="K20" s="8"/>
      <c r="L20" s="8"/>
      <c r="M20" s="29"/>
      <c r="N20" s="4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O20" s="3"/>
      <c r="AP20" s="3"/>
      <c r="AQ20" s="3"/>
      <c r="AR20" s="3"/>
      <c r="AS20" s="3"/>
      <c r="AT20" s="3"/>
      <c r="AU20" s="3"/>
    </row>
    <row r="21" spans="1:47" ht="14" x14ac:dyDescent="0.15">
      <c r="A21" s="8"/>
      <c r="B21" s="24" t="s">
        <v>25</v>
      </c>
      <c r="C21" s="25" t="s">
        <v>26</v>
      </c>
      <c r="D21" s="26">
        <v>0.33</v>
      </c>
      <c r="E21" s="21">
        <v>57.5</v>
      </c>
      <c r="F21" s="27">
        <f t="shared" si="0"/>
        <v>18.975000000000001</v>
      </c>
      <c r="G21" s="23" t="s">
        <v>17</v>
      </c>
      <c r="H21" s="8"/>
      <c r="I21" s="8"/>
      <c r="J21" s="8"/>
      <c r="K21" s="8"/>
      <c r="L21" s="8"/>
      <c r="M21" s="3"/>
      <c r="N21" s="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5" t="s">
        <v>0</v>
      </c>
      <c r="AO21" s="3"/>
      <c r="AP21" s="3"/>
      <c r="AQ21" s="3"/>
      <c r="AR21" s="3"/>
      <c r="AS21" s="3"/>
      <c r="AT21" s="3"/>
      <c r="AU21" s="3"/>
    </row>
    <row r="22" spans="1:47" ht="14" x14ac:dyDescent="0.15">
      <c r="A22" s="8"/>
      <c r="B22" s="24" t="s">
        <v>27</v>
      </c>
      <c r="C22" s="25" t="s">
        <v>19</v>
      </c>
      <c r="D22" s="26">
        <v>1</v>
      </c>
      <c r="E22" s="21">
        <v>38</v>
      </c>
      <c r="F22" s="27">
        <f t="shared" si="0"/>
        <v>38</v>
      </c>
      <c r="G22" s="23" t="s">
        <v>17</v>
      </c>
      <c r="H22" s="8"/>
      <c r="I22" s="8"/>
      <c r="J22" s="8"/>
      <c r="K22" s="8"/>
      <c r="L22" s="8"/>
      <c r="M22" s="3"/>
      <c r="N22" s="3"/>
      <c r="O22" s="10"/>
      <c r="R22" s="3"/>
      <c r="S22" s="3"/>
      <c r="T22" s="3"/>
      <c r="U22" s="3"/>
      <c r="V22" s="3"/>
      <c r="W22" s="3"/>
      <c r="X22" s="3"/>
      <c r="Y22" s="3"/>
      <c r="Z22" s="5" t="s">
        <v>0</v>
      </c>
      <c r="AO22" s="3"/>
      <c r="AP22" s="3"/>
      <c r="AQ22" s="3"/>
      <c r="AR22" s="3"/>
      <c r="AS22" s="3"/>
      <c r="AT22" s="3"/>
      <c r="AU22" s="3"/>
    </row>
    <row r="23" spans="1:47" ht="14" x14ac:dyDescent="0.15">
      <c r="A23" s="8"/>
      <c r="B23" s="24" t="s">
        <v>28</v>
      </c>
      <c r="C23" s="25" t="s">
        <v>19</v>
      </c>
      <c r="D23" s="26">
        <v>1</v>
      </c>
      <c r="E23" s="21">
        <v>10</v>
      </c>
      <c r="F23" s="27">
        <f t="shared" si="0"/>
        <v>10</v>
      </c>
      <c r="G23" s="23" t="s">
        <v>17</v>
      </c>
      <c r="H23" s="8"/>
      <c r="I23" s="8"/>
      <c r="J23" s="8"/>
      <c r="K23" s="8"/>
      <c r="L23" s="8"/>
      <c r="M23" s="3"/>
      <c r="N23" s="4"/>
      <c r="O23" s="3"/>
      <c r="R23" s="3"/>
      <c r="S23" s="3"/>
      <c r="T23" s="3"/>
      <c r="U23" s="3"/>
      <c r="V23" s="3"/>
      <c r="W23" s="3"/>
      <c r="X23" s="3"/>
      <c r="Y23" s="3"/>
      <c r="Z23" s="5" t="s">
        <v>0</v>
      </c>
      <c r="AO23" s="3"/>
      <c r="AP23" s="3"/>
      <c r="AQ23" s="3"/>
      <c r="AR23" s="3"/>
      <c r="AS23" s="3"/>
      <c r="AT23" s="3"/>
      <c r="AU23" s="3"/>
    </row>
    <row r="24" spans="1:47" ht="14" x14ac:dyDescent="0.15">
      <c r="A24" s="8"/>
      <c r="B24" s="24" t="s">
        <v>29</v>
      </c>
      <c r="C24" s="25" t="s">
        <v>19</v>
      </c>
      <c r="D24" s="26">
        <v>1</v>
      </c>
      <c r="E24" s="21">
        <v>12</v>
      </c>
      <c r="F24" s="27">
        <f t="shared" si="0"/>
        <v>12</v>
      </c>
      <c r="G24" s="23" t="s">
        <v>17</v>
      </c>
      <c r="H24" s="8"/>
      <c r="I24" s="8"/>
      <c r="J24" s="8"/>
      <c r="K24" s="8"/>
      <c r="L24" s="8"/>
      <c r="M24" s="3"/>
      <c r="N24" s="3"/>
      <c r="O24" s="3"/>
      <c r="S24" s="3"/>
      <c r="T24" s="3"/>
      <c r="U24" s="3"/>
      <c r="V24" s="3"/>
      <c r="W24" s="3"/>
      <c r="X24" s="3"/>
      <c r="Y24" s="3"/>
      <c r="Z24" s="5" t="s">
        <v>0</v>
      </c>
      <c r="AO24" s="3"/>
      <c r="AP24" s="3"/>
      <c r="AQ24" s="3"/>
      <c r="AR24" s="3"/>
      <c r="AS24" s="3"/>
      <c r="AT24" s="3"/>
      <c r="AU24" s="3"/>
    </row>
    <row r="25" spans="1:47" ht="14" x14ac:dyDescent="0.15">
      <c r="A25" s="8"/>
      <c r="B25" s="24" t="s">
        <v>30</v>
      </c>
      <c r="C25" s="25" t="s">
        <v>19</v>
      </c>
      <c r="D25" s="26">
        <v>0.5</v>
      </c>
      <c r="E25" s="21">
        <v>18</v>
      </c>
      <c r="F25" s="27">
        <f t="shared" si="0"/>
        <v>9</v>
      </c>
      <c r="G25" s="23" t="s">
        <v>17</v>
      </c>
      <c r="H25" s="8"/>
      <c r="I25" s="8"/>
      <c r="J25" s="8"/>
      <c r="K25" s="8"/>
      <c r="L25" s="8"/>
      <c r="M25" s="3"/>
      <c r="N25" s="3"/>
      <c r="O25" s="3"/>
      <c r="P25" s="3"/>
      <c r="Q25" s="3"/>
      <c r="S25" s="3"/>
      <c r="T25" s="3"/>
      <c r="U25" s="3"/>
      <c r="V25" s="3"/>
      <c r="W25" s="3"/>
      <c r="X25" s="3"/>
      <c r="Y25" s="3"/>
      <c r="Z25" s="5"/>
      <c r="AO25" s="3"/>
      <c r="AP25" s="3"/>
      <c r="AQ25" s="3"/>
      <c r="AR25" s="3"/>
      <c r="AS25" s="3"/>
      <c r="AT25" s="3"/>
      <c r="AU25" s="3"/>
    </row>
    <row r="26" spans="1:47" ht="14" x14ac:dyDescent="0.15">
      <c r="A26" s="8"/>
      <c r="B26" s="30" t="s">
        <v>31</v>
      </c>
      <c r="C26" s="25" t="s">
        <v>19</v>
      </c>
      <c r="D26" s="26">
        <v>0</v>
      </c>
      <c r="E26" s="21">
        <v>5</v>
      </c>
      <c r="F26" s="27">
        <f t="shared" si="0"/>
        <v>0</v>
      </c>
      <c r="G26" s="23" t="s">
        <v>17</v>
      </c>
      <c r="H26" s="8"/>
      <c r="I26" s="8"/>
      <c r="J26" s="8"/>
      <c r="K26" s="8"/>
      <c r="L26" s="8"/>
      <c r="M26" s="3"/>
      <c r="N26" s="3"/>
      <c r="O26" s="3"/>
      <c r="P26" s="31"/>
      <c r="Q26" s="3"/>
      <c r="S26" s="3"/>
      <c r="T26" s="3"/>
      <c r="U26" s="3"/>
      <c r="V26" s="3"/>
      <c r="W26" s="3"/>
      <c r="X26" s="3"/>
      <c r="Y26" s="3"/>
      <c r="Z26" s="5"/>
      <c r="AO26" s="3"/>
      <c r="AP26" s="3"/>
      <c r="AQ26" s="3"/>
      <c r="AR26" s="3"/>
      <c r="AS26" s="3"/>
      <c r="AT26" s="3"/>
      <c r="AU26" s="3"/>
    </row>
    <row r="27" spans="1:47" ht="14" x14ac:dyDescent="0.15">
      <c r="A27" s="8"/>
      <c r="B27" s="24" t="s">
        <v>51</v>
      </c>
      <c r="C27" s="25" t="s">
        <v>52</v>
      </c>
      <c r="D27" s="26">
        <v>11</v>
      </c>
      <c r="E27" s="21">
        <v>12</v>
      </c>
      <c r="F27" s="27">
        <f>+E27*D27</f>
        <v>132</v>
      </c>
      <c r="G27" s="23" t="s">
        <v>17</v>
      </c>
      <c r="H27" s="8"/>
      <c r="I27" s="8"/>
      <c r="J27" s="8"/>
      <c r="K27" s="8"/>
      <c r="L27" s="8"/>
      <c r="M27" s="3"/>
      <c r="N27" s="3"/>
      <c r="O27" s="3"/>
      <c r="P27" s="31"/>
      <c r="Q27" s="3"/>
      <c r="S27" s="3"/>
      <c r="T27" s="3"/>
      <c r="U27" s="3"/>
      <c r="V27" s="3"/>
      <c r="W27" s="3"/>
      <c r="X27" s="3"/>
      <c r="Y27" s="3"/>
      <c r="Z27" s="5"/>
      <c r="AO27" s="3"/>
      <c r="AP27" s="3"/>
      <c r="AQ27" s="3"/>
      <c r="AR27" s="3"/>
      <c r="AS27" s="3"/>
      <c r="AT27" s="3"/>
      <c r="AU27" s="3"/>
    </row>
    <row r="28" spans="1:47" ht="14" x14ac:dyDescent="0.15">
      <c r="A28" s="8"/>
      <c r="B28" s="24" t="s">
        <v>32</v>
      </c>
      <c r="C28" s="25" t="s">
        <v>33</v>
      </c>
      <c r="D28" s="64">
        <f>+F3</f>
        <v>250</v>
      </c>
      <c r="E28" s="21">
        <v>0.35</v>
      </c>
      <c r="F28" s="27">
        <f t="shared" si="0"/>
        <v>87.5</v>
      </c>
      <c r="G28" s="23" t="s">
        <v>17</v>
      </c>
      <c r="I28" s="8"/>
      <c r="J28" s="8"/>
      <c r="M28" s="3"/>
      <c r="N28" s="4"/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5" t="s">
        <v>0</v>
      </c>
      <c r="AO28" s="3"/>
      <c r="AP28" s="3"/>
      <c r="AQ28" s="3"/>
      <c r="AR28" s="3"/>
      <c r="AS28" s="3"/>
      <c r="AT28" s="3"/>
      <c r="AU28" s="3"/>
    </row>
    <row r="29" spans="1:47" ht="14" x14ac:dyDescent="0.15">
      <c r="A29" s="8"/>
      <c r="B29" s="24" t="s">
        <v>34</v>
      </c>
      <c r="C29" s="25" t="s">
        <v>33</v>
      </c>
      <c r="D29" s="64">
        <f>+F3</f>
        <v>250</v>
      </c>
      <c r="E29" s="21">
        <v>0.45</v>
      </c>
      <c r="F29" s="27">
        <f t="shared" si="0"/>
        <v>112.5</v>
      </c>
      <c r="G29" s="23" t="s">
        <v>17</v>
      </c>
      <c r="H29" s="8"/>
      <c r="I29" s="8"/>
      <c r="J29" s="8"/>
      <c r="K29" s="8"/>
      <c r="L29" s="8"/>
      <c r="M29" s="3"/>
      <c r="N29" s="4"/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5"/>
      <c r="AO29" s="3"/>
      <c r="AP29" s="3"/>
      <c r="AQ29" s="3"/>
      <c r="AR29" s="3"/>
      <c r="AS29" s="3"/>
      <c r="AT29" s="3"/>
      <c r="AU29" s="3"/>
    </row>
    <row r="30" spans="1:47" ht="14" x14ac:dyDescent="0.15">
      <c r="A30" s="8"/>
      <c r="B30" s="24" t="s">
        <v>35</v>
      </c>
      <c r="C30" s="25" t="s">
        <v>19</v>
      </c>
      <c r="D30" s="26">
        <v>1</v>
      </c>
      <c r="E30" s="21">
        <v>20</v>
      </c>
      <c r="F30" s="27">
        <f t="shared" si="0"/>
        <v>20</v>
      </c>
      <c r="G30" s="23" t="s">
        <v>17</v>
      </c>
      <c r="H30" s="8"/>
      <c r="I30" s="8"/>
      <c r="J30" s="8"/>
      <c r="L30" s="8"/>
      <c r="M30" s="3"/>
      <c r="N30" s="4"/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5"/>
      <c r="AO30" s="3"/>
      <c r="AP30" s="3"/>
      <c r="AQ30" s="3"/>
      <c r="AR30" s="3"/>
      <c r="AS30" s="3"/>
      <c r="AT30" s="3"/>
      <c r="AU30" s="3"/>
    </row>
    <row r="31" spans="1:47" ht="14" x14ac:dyDescent="0.15">
      <c r="A31" s="8"/>
      <c r="B31" s="24" t="s">
        <v>36</v>
      </c>
      <c r="C31" s="25" t="s">
        <v>19</v>
      </c>
      <c r="D31" s="21">
        <v>2</v>
      </c>
      <c r="E31" s="21">
        <v>10</v>
      </c>
      <c r="F31" s="27">
        <f t="shared" si="0"/>
        <v>20</v>
      </c>
      <c r="G31" s="23" t="s">
        <v>17</v>
      </c>
      <c r="H31" s="8"/>
      <c r="I31" s="8"/>
      <c r="J31" s="8"/>
      <c r="L31" s="8"/>
      <c r="M31" s="3"/>
      <c r="N31" s="4"/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5"/>
      <c r="AO31" s="3"/>
      <c r="AP31" s="3"/>
      <c r="AQ31" s="3"/>
      <c r="AR31" s="3"/>
      <c r="AS31" s="3"/>
      <c r="AT31" s="3"/>
      <c r="AU31" s="3"/>
    </row>
    <row r="32" spans="1:47" ht="14" x14ac:dyDescent="0.15">
      <c r="A32" s="8"/>
      <c r="B32" s="24" t="s">
        <v>61</v>
      </c>
      <c r="C32" s="25" t="s">
        <v>19</v>
      </c>
      <c r="D32" s="26">
        <v>1</v>
      </c>
      <c r="E32" s="21">
        <v>30</v>
      </c>
      <c r="F32" s="27">
        <f t="shared" si="0"/>
        <v>30</v>
      </c>
      <c r="G32" s="23" t="s">
        <v>17</v>
      </c>
      <c r="H32" s="8"/>
      <c r="I32" s="8"/>
      <c r="J32" s="8"/>
      <c r="L32" s="8"/>
      <c r="M32" s="3"/>
      <c r="N32" s="4"/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5"/>
      <c r="AO32" s="3"/>
      <c r="AP32" s="3"/>
      <c r="AQ32" s="3"/>
      <c r="AR32" s="3"/>
      <c r="AS32" s="3"/>
      <c r="AT32" s="3"/>
      <c r="AU32" s="3"/>
    </row>
    <row r="33" spans="1:47" ht="14" x14ac:dyDescent="0.15">
      <c r="A33" s="8"/>
      <c r="B33" s="81" t="s">
        <v>37</v>
      </c>
      <c r="C33" s="25" t="s">
        <v>19</v>
      </c>
      <c r="D33" s="21">
        <v>1</v>
      </c>
      <c r="E33" s="21">
        <v>0</v>
      </c>
      <c r="F33" s="27">
        <f t="shared" si="0"/>
        <v>0</v>
      </c>
      <c r="G33" s="23" t="s">
        <v>17</v>
      </c>
      <c r="H33" s="8"/>
      <c r="I33" s="8"/>
      <c r="J33" s="8"/>
      <c r="K33" s="8"/>
      <c r="L33" s="8"/>
      <c r="M33" s="3"/>
      <c r="N33" s="4"/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5"/>
      <c r="AO33" s="3"/>
      <c r="AP33" s="3"/>
      <c r="AQ33" s="3"/>
      <c r="AR33" s="3"/>
      <c r="AS33" s="3"/>
      <c r="AT33" s="3"/>
      <c r="AU33" s="3"/>
    </row>
    <row r="34" spans="1:47" ht="14" x14ac:dyDescent="0.15">
      <c r="A34" s="8"/>
      <c r="B34" s="24" t="s">
        <v>38</v>
      </c>
      <c r="C34" s="25" t="s">
        <v>39</v>
      </c>
      <c r="D34" s="21">
        <v>2</v>
      </c>
      <c r="E34" s="21">
        <v>19.28</v>
      </c>
      <c r="F34" s="27">
        <f t="shared" si="0"/>
        <v>38.56</v>
      </c>
      <c r="G34" s="23" t="s">
        <v>17</v>
      </c>
      <c r="H34" s="8"/>
      <c r="I34" s="8"/>
      <c r="J34" s="8"/>
      <c r="K34" s="8"/>
      <c r="L34" s="8"/>
      <c r="M34" s="3"/>
      <c r="N34" s="4"/>
      <c r="O34" s="10"/>
      <c r="P34" s="3"/>
      <c r="Q34" s="3"/>
      <c r="R34" s="3">
        <f>220*0.04</f>
        <v>8.8000000000000007</v>
      </c>
      <c r="S34" s="3"/>
      <c r="T34" s="3"/>
      <c r="U34" s="3"/>
      <c r="V34" s="3"/>
      <c r="W34" s="3"/>
      <c r="X34" s="3"/>
      <c r="Y34" s="3"/>
      <c r="Z34" s="5"/>
      <c r="AO34" s="3"/>
      <c r="AP34" s="3"/>
      <c r="AQ34" s="3"/>
      <c r="AR34" s="3"/>
      <c r="AS34" s="3"/>
      <c r="AT34" s="3"/>
      <c r="AU34" s="3"/>
    </row>
    <row r="35" spans="1:47" ht="14" x14ac:dyDescent="0.15">
      <c r="B35" s="24" t="s">
        <v>40</v>
      </c>
      <c r="C35" s="25" t="s">
        <v>19</v>
      </c>
      <c r="D35" s="26">
        <v>1</v>
      </c>
      <c r="E35" s="21">
        <v>38</v>
      </c>
      <c r="F35" s="27">
        <f t="shared" si="0"/>
        <v>38</v>
      </c>
      <c r="G35" s="23" t="s">
        <v>17</v>
      </c>
      <c r="H35" s="8"/>
      <c r="I35" s="8"/>
      <c r="J35" s="8"/>
      <c r="K35" s="8"/>
      <c r="L35" s="8"/>
      <c r="M35" s="3"/>
      <c r="N35" s="4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5"/>
      <c r="AO35" s="3"/>
      <c r="AP35" s="3"/>
      <c r="AQ35" s="3"/>
      <c r="AR35" s="3"/>
      <c r="AS35" s="3"/>
      <c r="AT35" s="3"/>
      <c r="AU35" s="3"/>
    </row>
    <row r="36" spans="1:47" ht="14.25" customHeight="1" x14ac:dyDescent="0.15">
      <c r="A36" s="8"/>
      <c r="B36" s="24" t="s">
        <v>41</v>
      </c>
      <c r="C36" s="25" t="s">
        <v>42</v>
      </c>
      <c r="D36" s="27">
        <f>+(SUM(F11:F35)/2)</f>
        <v>491.96749999999997</v>
      </c>
      <c r="E36" s="32">
        <v>8.5000000000000006E-2</v>
      </c>
      <c r="F36" s="27">
        <f t="shared" si="0"/>
        <v>41.817237499999997</v>
      </c>
      <c r="G36" s="23" t="s">
        <v>17</v>
      </c>
      <c r="H36" s="8"/>
      <c r="I36" s="8"/>
      <c r="J36" s="8"/>
      <c r="K36" s="22"/>
      <c r="M36" s="3"/>
      <c r="N36" s="3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5" t="s">
        <v>0</v>
      </c>
      <c r="AO36" s="3"/>
      <c r="AP36" s="3"/>
      <c r="AQ36" s="3"/>
      <c r="AR36" s="3"/>
      <c r="AS36" s="3"/>
      <c r="AT36" s="3"/>
      <c r="AU36" s="3"/>
    </row>
    <row r="37" spans="1:47" ht="8.25" customHeight="1" x14ac:dyDescent="0.15">
      <c r="A37" s="8"/>
      <c r="B37" s="16"/>
      <c r="C37" s="10"/>
      <c r="D37" s="33"/>
      <c r="E37" s="22" t="s">
        <v>43</v>
      </c>
      <c r="F37" s="27"/>
      <c r="G37" s="23"/>
      <c r="H37" s="8"/>
      <c r="I37" s="8"/>
      <c r="J37" s="8"/>
      <c r="K37" s="8"/>
      <c r="L37" s="8"/>
      <c r="M37" s="3"/>
      <c r="N37" s="4"/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O37" s="3"/>
      <c r="AP37" s="3"/>
      <c r="AQ37" s="3"/>
      <c r="AR37" s="3"/>
      <c r="AS37" s="3"/>
      <c r="AT37" s="3"/>
      <c r="AU37" s="3"/>
    </row>
    <row r="38" spans="1:47" ht="14" x14ac:dyDescent="0.15">
      <c r="A38" s="1" t="s">
        <v>44</v>
      </c>
      <c r="B38" s="8"/>
      <c r="C38" s="8"/>
      <c r="D38" s="22"/>
      <c r="E38" s="22"/>
      <c r="F38" s="34">
        <f>SUM(F11:F36)</f>
        <v>1025.7522374999999</v>
      </c>
      <c r="G38" s="23" t="s">
        <v>17</v>
      </c>
      <c r="H38" s="8"/>
      <c r="I38" s="22"/>
      <c r="J38" s="22"/>
      <c r="K38" s="8"/>
      <c r="L38" s="8"/>
      <c r="M38" s="3"/>
      <c r="N38" s="20"/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O38" s="3"/>
      <c r="AP38" s="3"/>
      <c r="AQ38" s="3"/>
      <c r="AR38" s="3"/>
      <c r="AS38" s="3"/>
      <c r="AT38" s="3"/>
      <c r="AU38" s="3"/>
    </row>
    <row r="39" spans="1:47" ht="14.25" customHeight="1" x14ac:dyDescent="0.15">
      <c r="A39" s="8"/>
      <c r="B39" s="79"/>
      <c r="C39" s="8"/>
      <c r="E39" s="3"/>
      <c r="F39" s="36"/>
      <c r="G39" s="8"/>
      <c r="H39" s="8"/>
      <c r="I39" s="8"/>
      <c r="J39" s="8"/>
      <c r="K39" s="8"/>
      <c r="L39" s="8"/>
      <c r="M39" s="3"/>
      <c r="N39" s="4"/>
      <c r="O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5" t="s">
        <v>0</v>
      </c>
      <c r="AO39" s="3"/>
      <c r="AP39" s="3"/>
      <c r="AQ39" s="3"/>
      <c r="AR39" s="3"/>
      <c r="AS39" s="3"/>
      <c r="AT39" s="3"/>
      <c r="AU39" s="3"/>
    </row>
    <row r="40" spans="1:47" ht="14" x14ac:dyDescent="0.15">
      <c r="A40" s="1" t="s">
        <v>45</v>
      </c>
      <c r="B40" s="8"/>
      <c r="C40" s="8"/>
      <c r="D40" s="22"/>
      <c r="E40" s="22"/>
      <c r="F40" s="27"/>
      <c r="G40" s="8"/>
      <c r="H40" s="8"/>
      <c r="I40" s="8"/>
      <c r="J40" s="8"/>
      <c r="K40" s="8"/>
      <c r="L40" s="8"/>
      <c r="M40" s="3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5" t="s">
        <v>0</v>
      </c>
      <c r="AO40" s="3"/>
      <c r="AP40" s="3"/>
      <c r="AQ40" s="3"/>
      <c r="AR40" s="3"/>
      <c r="AS40" s="3"/>
      <c r="AT40" s="3"/>
      <c r="AU40" s="3"/>
    </row>
    <row r="41" spans="1:47" ht="14" x14ac:dyDescent="0.15">
      <c r="A41" s="8"/>
      <c r="B41" s="24" t="s">
        <v>40</v>
      </c>
      <c r="C41" s="25" t="s">
        <v>19</v>
      </c>
      <c r="D41" s="21">
        <v>1</v>
      </c>
      <c r="E41" s="21">
        <v>78</v>
      </c>
      <c r="F41" s="27">
        <f>+E41*D41</f>
        <v>78</v>
      </c>
      <c r="G41" s="23" t="s">
        <v>17</v>
      </c>
      <c r="H41" s="8"/>
      <c r="I41" s="8"/>
      <c r="J41" s="8"/>
      <c r="K41" s="8"/>
      <c r="L41" s="8"/>
      <c r="M41" s="3"/>
      <c r="N41" s="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5" t="s">
        <v>0</v>
      </c>
      <c r="AO41" s="3"/>
      <c r="AP41" s="3"/>
      <c r="AQ41" s="3"/>
      <c r="AR41" s="3"/>
      <c r="AS41" s="3"/>
      <c r="AT41" s="3"/>
      <c r="AU41" s="3"/>
    </row>
    <row r="42" spans="1:47" ht="14" x14ac:dyDescent="0.15">
      <c r="A42" s="8"/>
      <c r="B42" s="24" t="s">
        <v>51</v>
      </c>
      <c r="C42" s="25" t="s">
        <v>19</v>
      </c>
      <c r="D42" s="21">
        <v>1</v>
      </c>
      <c r="E42" s="21">
        <v>140</v>
      </c>
      <c r="F42" s="27">
        <f>+E42*D42</f>
        <v>140</v>
      </c>
      <c r="G42" s="23" t="s">
        <v>17</v>
      </c>
      <c r="H42" s="8"/>
      <c r="I42" s="8"/>
      <c r="J42" s="8"/>
      <c r="K42" s="8"/>
      <c r="L42" s="8"/>
      <c r="M42" s="3"/>
      <c r="N42" s="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5"/>
      <c r="AO42" s="3"/>
      <c r="AP42" s="3"/>
      <c r="AQ42" s="3"/>
      <c r="AR42" s="3"/>
      <c r="AS42" s="3"/>
      <c r="AT42" s="3"/>
      <c r="AU42" s="3"/>
    </row>
    <row r="43" spans="1:47" ht="14" x14ac:dyDescent="0.15">
      <c r="A43" s="8"/>
      <c r="B43" s="24" t="s">
        <v>46</v>
      </c>
      <c r="C43" s="25" t="s">
        <v>19</v>
      </c>
      <c r="D43" s="21">
        <v>1</v>
      </c>
      <c r="E43" s="21">
        <v>0</v>
      </c>
      <c r="F43" s="27">
        <f>E43*D43</f>
        <v>0</v>
      </c>
      <c r="G43" s="23" t="s">
        <v>17</v>
      </c>
      <c r="H43" s="8"/>
      <c r="I43" s="8"/>
      <c r="J43" s="8"/>
      <c r="K43" s="8"/>
      <c r="L43" s="8"/>
      <c r="M43" s="3"/>
      <c r="N43" s="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5"/>
      <c r="AO43" s="3"/>
      <c r="AP43" s="3"/>
      <c r="AQ43" s="3"/>
      <c r="AR43" s="3"/>
      <c r="AS43" s="3"/>
      <c r="AT43" s="3"/>
      <c r="AU43" s="3"/>
    </row>
    <row r="44" spans="1:47" ht="14" x14ac:dyDescent="0.15">
      <c r="A44" s="8"/>
      <c r="B44" s="24" t="s">
        <v>47</v>
      </c>
      <c r="C44" s="25" t="s">
        <v>42</v>
      </c>
      <c r="D44" s="21">
        <f>+F38</f>
        <v>1025.7522374999999</v>
      </c>
      <c r="E44" s="21">
        <v>0.08</v>
      </c>
      <c r="F44" s="27">
        <f>E44*D44</f>
        <v>82.060178999999991</v>
      </c>
      <c r="G44" s="23" t="s">
        <v>17</v>
      </c>
      <c r="H44" s="8"/>
      <c r="I44" s="8"/>
      <c r="J44" s="8"/>
      <c r="K44" s="8"/>
      <c r="L44" s="8"/>
      <c r="M44" s="3"/>
      <c r="N44" s="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5" t="s">
        <v>0</v>
      </c>
      <c r="AO44" s="3"/>
      <c r="AP44" s="3"/>
      <c r="AQ44" s="3"/>
      <c r="AR44" s="3"/>
      <c r="AS44" s="3"/>
      <c r="AT44" s="3"/>
      <c r="AU44" s="3"/>
    </row>
    <row r="45" spans="1:47" ht="8.25" customHeight="1" x14ac:dyDescent="0.15">
      <c r="A45" s="8"/>
      <c r="B45" s="8"/>
      <c r="C45" s="3"/>
      <c r="D45" s="22"/>
      <c r="E45" s="22"/>
      <c r="F45" s="27"/>
      <c r="G45" s="37"/>
      <c r="H45" s="8"/>
      <c r="I45" s="8"/>
      <c r="J45" s="8"/>
      <c r="K45" s="8"/>
      <c r="L45" s="8"/>
      <c r="M45" s="3"/>
      <c r="N45" s="4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5" t="s">
        <v>0</v>
      </c>
      <c r="AO45" s="3"/>
      <c r="AP45" s="3"/>
      <c r="AQ45" s="3"/>
      <c r="AR45" s="3"/>
      <c r="AS45" s="3"/>
      <c r="AT45" s="3"/>
      <c r="AU45" s="3"/>
    </row>
    <row r="46" spans="1:47" ht="14" x14ac:dyDescent="0.15">
      <c r="A46" s="1" t="s">
        <v>48</v>
      </c>
      <c r="B46" s="8"/>
      <c r="C46" s="3"/>
      <c r="D46" s="22"/>
      <c r="E46" s="22"/>
      <c r="F46" s="34">
        <f>SUM(F41:F44)</f>
        <v>300.06017900000001</v>
      </c>
      <c r="G46" s="23" t="s">
        <v>17</v>
      </c>
      <c r="H46" s="8"/>
      <c r="I46" s="22"/>
      <c r="J46" s="22"/>
      <c r="K46" s="8"/>
      <c r="L46" s="8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O46" s="3"/>
      <c r="AP46" s="3"/>
      <c r="AQ46" s="3"/>
      <c r="AR46" s="3"/>
      <c r="AS46" s="3"/>
      <c r="AT46" s="3"/>
      <c r="AU46" s="3"/>
    </row>
    <row r="47" spans="1:47" ht="14" x14ac:dyDescent="0.15">
      <c r="A47" s="1"/>
      <c r="B47" s="35"/>
      <c r="C47" s="3"/>
      <c r="E47" s="22"/>
      <c r="F47" s="27"/>
      <c r="G47" s="23"/>
      <c r="H47" s="8"/>
      <c r="L47" s="8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O47" s="3"/>
      <c r="AP47" s="3"/>
      <c r="AQ47" s="3"/>
      <c r="AR47" s="3"/>
      <c r="AS47" s="3"/>
      <c r="AT47" s="3"/>
      <c r="AU47" s="3"/>
    </row>
    <row r="48" spans="1:47" ht="14" x14ac:dyDescent="0.15">
      <c r="A48" s="8"/>
      <c r="B48" s="8"/>
      <c r="C48" s="8"/>
      <c r="D48" s="22"/>
      <c r="E48" s="22"/>
      <c r="F48" s="27"/>
      <c r="G48" s="8"/>
      <c r="H48" s="8"/>
      <c r="I48" s="8"/>
      <c r="J48" s="8"/>
      <c r="K48" s="8"/>
      <c r="L48" s="8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O48" s="3"/>
      <c r="AP48" s="3"/>
      <c r="AQ48" s="3"/>
      <c r="AR48" s="3"/>
      <c r="AS48" s="3"/>
      <c r="AT48" s="3"/>
      <c r="AU48" s="3"/>
    </row>
    <row r="49" spans="1:47" ht="14.25" customHeight="1" x14ac:dyDescent="0.15">
      <c r="A49" s="38" t="s">
        <v>49</v>
      </c>
      <c r="B49" s="39"/>
      <c r="C49" s="39"/>
      <c r="D49" s="40"/>
      <c r="E49" s="40"/>
      <c r="F49" s="41">
        <f>F38+F46</f>
        <v>1325.8124164999999</v>
      </c>
      <c r="G49" s="23" t="s">
        <v>17</v>
      </c>
      <c r="H49" s="8"/>
      <c r="I49" s="8"/>
      <c r="J49" s="8"/>
      <c r="K49" s="8"/>
      <c r="L49" s="8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O49" s="3"/>
      <c r="AP49" s="3"/>
      <c r="AQ49" s="3"/>
      <c r="AR49" s="3"/>
      <c r="AS49" s="3"/>
      <c r="AT49" s="3"/>
      <c r="AU49" s="3"/>
    </row>
    <row r="50" spans="1:47" ht="14.25" customHeight="1" x14ac:dyDescent="0.15">
      <c r="B50" s="79"/>
      <c r="C50" s="42"/>
      <c r="E50" s="3"/>
      <c r="F50" s="43"/>
      <c r="G50" s="4"/>
      <c r="I50" s="8"/>
      <c r="J50" s="80"/>
      <c r="K50" s="8"/>
      <c r="L50" s="8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5" t="s">
        <v>0</v>
      </c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4" x14ac:dyDescent="0.15">
      <c r="B51" s="1"/>
      <c r="C51" s="12"/>
      <c r="D51" s="12"/>
      <c r="E51" s="8"/>
      <c r="F51" s="8"/>
      <c r="G51" s="8"/>
      <c r="I51" s="80"/>
      <c r="J51" s="8"/>
      <c r="K51" s="8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4" x14ac:dyDescent="0.15">
      <c r="B52" s="6" t="s">
        <v>57</v>
      </c>
      <c r="C52" s="8"/>
      <c r="D52" s="8"/>
      <c r="E52" s="8"/>
      <c r="F52" s="8"/>
      <c r="G52" s="4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4.25" customHeight="1" x14ac:dyDescent="0.15">
      <c r="B53" s="6" t="s">
        <v>55</v>
      </c>
      <c r="D53" s="3"/>
      <c r="E53" s="3"/>
      <c r="F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4.25" customHeight="1" x14ac:dyDescent="0.15">
      <c r="B54" s="48"/>
      <c r="C54" s="49" t="s">
        <v>54</v>
      </c>
      <c r="D54" s="50"/>
      <c r="E54" s="51"/>
      <c r="F54" s="50"/>
      <c r="G54" s="5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4.25" customHeight="1" x14ac:dyDescent="0.15">
      <c r="B55" s="53" t="s">
        <v>53</v>
      </c>
      <c r="C55" s="54">
        <f>+D55-0.25</f>
        <v>4</v>
      </c>
      <c r="D55" s="55">
        <f>+E55-0.25</f>
        <v>4.25</v>
      </c>
      <c r="E55" s="55">
        <v>4.5</v>
      </c>
      <c r="F55" s="55">
        <f>+E55+0.25</f>
        <v>4.75</v>
      </c>
      <c r="G55" s="56">
        <f>+F55+0.25</f>
        <v>5</v>
      </c>
      <c r="M55" s="3"/>
      <c r="N55" s="4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5" t="s">
        <v>0</v>
      </c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5" customHeight="1" x14ac:dyDescent="0.15">
      <c r="B56" s="57">
        <v>220</v>
      </c>
      <c r="C56" s="65">
        <f>+(C$55*$B56)-($F$38-$F$28-$F$29)-($B56*($E$28+$E$29))</f>
        <v>-121.75223749999986</v>
      </c>
      <c r="D56" s="66">
        <f>+(D$55*$B56)-($F$38-$F$28-$F$29)-($B56*($E$28+$E$29))</f>
        <v>-66.752237499999865</v>
      </c>
      <c r="E56" s="66">
        <f>+(E$55*$B56)-($F$38-$F$28-$F$29)-($B56*($E$28+$E$29))</f>
        <v>-11.752237499999865</v>
      </c>
      <c r="F56" s="66">
        <f>+(F$55*$B56)-($F$38-$F$28-$F$29)-($B56*($E$28+$E$29))</f>
        <v>43.247762500000135</v>
      </c>
      <c r="G56" s="67">
        <f>+(G$55*$B56)-($F$38-$F$28-$F$29)-($B56*($E$28+$E$29))</f>
        <v>98.247762500000135</v>
      </c>
      <c r="M56" s="3"/>
      <c r="N56" s="4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5" t="s">
        <v>0</v>
      </c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5" customHeight="1" x14ac:dyDescent="0.15">
      <c r="B57" s="58">
        <v>235</v>
      </c>
      <c r="C57" s="68">
        <f t="shared" ref="C57:G60" si="2">+(C$55*$B57)-($F$38-$F$28-$F$29)-($B57*($E$28+$E$29))</f>
        <v>-73.752237499999865</v>
      </c>
      <c r="D57" s="69">
        <f t="shared" si="2"/>
        <v>-15.002237499999865</v>
      </c>
      <c r="E57" s="69">
        <f t="shared" si="2"/>
        <v>43.747762500000135</v>
      </c>
      <c r="F57" s="69">
        <f t="shared" si="2"/>
        <v>102.49776250000014</v>
      </c>
      <c r="G57" s="70">
        <f t="shared" si="2"/>
        <v>161.24776250000014</v>
      </c>
      <c r="M57" s="3"/>
      <c r="N57" s="4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5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5" customHeight="1" x14ac:dyDescent="0.15">
      <c r="B58" s="58">
        <v>250</v>
      </c>
      <c r="C58" s="68">
        <f t="shared" si="2"/>
        <v>-25.752237499999865</v>
      </c>
      <c r="D58" s="69">
        <f t="shared" si="2"/>
        <v>36.747762500000135</v>
      </c>
      <c r="E58" s="69">
        <f t="shared" si="2"/>
        <v>99.247762500000135</v>
      </c>
      <c r="F58" s="69">
        <f t="shared" si="2"/>
        <v>161.74776250000014</v>
      </c>
      <c r="G58" s="70">
        <f t="shared" si="2"/>
        <v>224.24776250000014</v>
      </c>
      <c r="M58" s="3"/>
      <c r="N58" s="4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5" t="s">
        <v>0</v>
      </c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5" customHeight="1" x14ac:dyDescent="0.15">
      <c r="B59" s="58">
        <v>265</v>
      </c>
      <c r="C59" s="68">
        <f t="shared" si="2"/>
        <v>22.247762500000135</v>
      </c>
      <c r="D59" s="69">
        <f t="shared" si="2"/>
        <v>88.497762500000135</v>
      </c>
      <c r="E59" s="69">
        <f t="shared" si="2"/>
        <v>154.74776250000014</v>
      </c>
      <c r="F59" s="69">
        <f t="shared" si="2"/>
        <v>220.99776250000014</v>
      </c>
      <c r="G59" s="70">
        <f t="shared" si="2"/>
        <v>287.24776250000014</v>
      </c>
      <c r="M59" s="3"/>
      <c r="N59" s="4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5" t="s">
        <v>0</v>
      </c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15" customHeight="1" x14ac:dyDescent="0.15">
      <c r="B60" s="59">
        <v>280</v>
      </c>
      <c r="C60" s="71">
        <f t="shared" si="2"/>
        <v>70.247762500000135</v>
      </c>
      <c r="D60" s="72">
        <f t="shared" si="2"/>
        <v>140.24776250000014</v>
      </c>
      <c r="E60" s="72">
        <f t="shared" si="2"/>
        <v>210.24776250000014</v>
      </c>
      <c r="F60" s="72">
        <f t="shared" si="2"/>
        <v>280.24776250000014</v>
      </c>
      <c r="G60" s="73">
        <f t="shared" si="2"/>
        <v>350.24776250000014</v>
      </c>
      <c r="M60" s="3"/>
      <c r="N60" s="4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5" t="s">
        <v>0</v>
      </c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s="74" customFormat="1" ht="15" customHeight="1" x14ac:dyDescent="0.15">
      <c r="A61" s="74" t="s">
        <v>58</v>
      </c>
      <c r="N61" s="75"/>
      <c r="Z61" s="76" t="s">
        <v>0</v>
      </c>
    </row>
    <row r="62" spans="1:47" s="74" customFormat="1" ht="15" customHeight="1" x14ac:dyDescent="0.15">
      <c r="A62" s="74" t="s">
        <v>63</v>
      </c>
      <c r="N62" s="75"/>
      <c r="Z62" s="76"/>
    </row>
    <row r="63" spans="1:47" ht="15" customHeight="1" x14ac:dyDescent="0.15">
      <c r="A63" s="60" t="s">
        <v>64</v>
      </c>
      <c r="B63" s="45"/>
      <c r="C63" s="45"/>
      <c r="D63" s="35"/>
      <c r="E63" s="3"/>
      <c r="F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x14ac:dyDescent="0.15">
      <c r="A64" s="46" t="s">
        <v>68</v>
      </c>
      <c r="B64" s="45"/>
      <c r="C64" s="45"/>
      <c r="D64" s="45"/>
      <c r="AR64" s="3"/>
      <c r="AS64" s="3"/>
      <c r="AT64" s="3"/>
      <c r="AU64" s="3"/>
    </row>
    <row r="65" spans="1:47" ht="13" customHeight="1" x14ac:dyDescent="0.15">
      <c r="A65" s="47"/>
      <c r="B65" s="45"/>
      <c r="C65" s="83" t="s">
        <v>69</v>
      </c>
      <c r="D65" s="82"/>
      <c r="E65" s="82"/>
      <c r="F65" s="82"/>
      <c r="G65" s="82"/>
    </row>
    <row r="66" spans="1:47" x14ac:dyDescent="0.15">
      <c r="A66" s="47"/>
      <c r="B66" s="45"/>
      <c r="C66" s="82"/>
      <c r="D66" s="82"/>
      <c r="E66" s="82"/>
      <c r="F66" s="82"/>
      <c r="G66" s="82"/>
    </row>
    <row r="67" spans="1:47" x14ac:dyDescent="0.15">
      <c r="A67" s="47"/>
      <c r="B67" s="45"/>
      <c r="C67" s="82"/>
      <c r="D67" s="82"/>
      <c r="E67" s="82"/>
      <c r="F67" s="82"/>
      <c r="G67" s="82"/>
    </row>
    <row r="68" spans="1:47" x14ac:dyDescent="0.15">
      <c r="A68" s="46"/>
      <c r="B68" s="45"/>
      <c r="C68" s="82"/>
      <c r="D68" s="82"/>
      <c r="E68" s="82"/>
      <c r="F68" s="82"/>
      <c r="G68" s="82"/>
    </row>
    <row r="69" spans="1:47" x14ac:dyDescent="0.15">
      <c r="A69" s="46"/>
      <c r="B69" s="45"/>
      <c r="C69" s="45"/>
      <c r="D69" s="45"/>
    </row>
    <row r="77" spans="1:47" ht="14" x14ac:dyDescent="0.15">
      <c r="A77" s="8"/>
    </row>
    <row r="78" spans="1:47" ht="14" x14ac:dyDescent="0.15">
      <c r="A78" s="8"/>
      <c r="AR78" s="3"/>
      <c r="AS78" s="3"/>
      <c r="AT78" s="3"/>
      <c r="AU78" s="3"/>
    </row>
    <row r="79" spans="1:47" x14ac:dyDescent="0.15">
      <c r="AR79" s="3"/>
      <c r="AS79" s="3"/>
      <c r="AT79" s="3"/>
      <c r="AU79" s="3"/>
    </row>
    <row r="80" spans="1:47" x14ac:dyDescent="0.15">
      <c r="AR80" s="3"/>
      <c r="AS80" s="3"/>
      <c r="AT80" s="3"/>
      <c r="AU80" s="3"/>
    </row>
    <row r="81" spans="1:47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x14ac:dyDescent="0.15">
      <c r="A83" s="4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x14ac:dyDescent="0.15">
      <c r="A84" s="47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x14ac:dyDescent="0.15">
      <c r="A85" s="4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x14ac:dyDescent="0.15">
      <c r="A86" s="47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x14ac:dyDescent="0.15">
      <c r="A92" s="4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</sheetData>
  <sheetProtection sheet="1" objects="1" scenarios="1"/>
  <mergeCells count="1">
    <mergeCell ref="C65:G68"/>
  </mergeCells>
  <phoneticPr fontId="19" type="noConversion"/>
  <printOptions horizontalCentered="1"/>
  <pageMargins left="0.01" right="0" top="0" bottom="0" header="0.27" footer="0.27"/>
  <pageSetup scale="79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I6:I16"/>
  <sheetViews>
    <sheetView workbookViewId="0">
      <selection activeCell="E34" sqref="E34"/>
    </sheetView>
  </sheetViews>
  <sheetFormatPr baseColWidth="10" defaultColWidth="8.83203125" defaultRowHeight="13" x14ac:dyDescent="0.15"/>
  <sheetData>
    <row r="6" spans="9:9" x14ac:dyDescent="0.15">
      <c r="I6" s="77"/>
    </row>
    <row r="7" spans="9:9" x14ac:dyDescent="0.15">
      <c r="I7" s="77"/>
    </row>
    <row r="8" spans="9:9" x14ac:dyDescent="0.15">
      <c r="I8" s="77"/>
    </row>
    <row r="9" spans="9:9" x14ac:dyDescent="0.15">
      <c r="I9" s="77"/>
    </row>
    <row r="10" spans="9:9" x14ac:dyDescent="0.15">
      <c r="I10" s="77"/>
    </row>
    <row r="11" spans="9:9" x14ac:dyDescent="0.15">
      <c r="I11" s="77"/>
    </row>
    <row r="12" spans="9:9" x14ac:dyDescent="0.15">
      <c r="I12" s="77"/>
    </row>
    <row r="13" spans="9:9" x14ac:dyDescent="0.15">
      <c r="I13" s="77"/>
    </row>
    <row r="14" spans="9:9" x14ac:dyDescent="0.15">
      <c r="I14" s="77"/>
    </row>
    <row r="15" spans="9:9" x14ac:dyDescent="0.15">
      <c r="I15" s="77"/>
    </row>
    <row r="16" spans="9:9" x14ac:dyDescent="0.15">
      <c r="I16" s="77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IRRCornReduced2025</vt:lpstr>
      <vt:lpstr>Sheet1</vt:lpstr>
      <vt:lpstr>IRRCornReduced2025!Print_Area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lastPrinted>2026-02-16T14:49:47Z</cp:lastPrinted>
  <dcterms:created xsi:type="dcterms:W3CDTF">2010-03-12T14:26:32Z</dcterms:created>
  <dcterms:modified xsi:type="dcterms:W3CDTF">2026-02-16T16:01:51Z</dcterms:modified>
  <cp:category/>
</cp:coreProperties>
</file>