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tigermailauburn-my.sharepoint.com/personal/rtg0010_auburn_edu/Documents/Files/Documents/Budget Tools &amp; App/"/>
    </mc:Choice>
  </mc:AlternateContent>
  <xr:revisionPtr revIDLastSave="0" documentId="8_{476F46F5-580E-4579-B5A9-838FBA8C19F0}" xr6:coauthVersionLast="47" xr6:coauthVersionMax="47" xr10:uidLastSave="{00000000-0000-0000-0000-000000000000}"/>
  <bookViews>
    <workbookView xWindow="28680" yWindow="-120" windowWidth="25440" windowHeight="15390" xr2:uid="{B8318516-21E4-4AE6-A0EF-DFF152EAA6B1}"/>
  </bookViews>
  <sheets>
    <sheet name="Disclaimer" sheetId="38" r:id="rId1"/>
    <sheet name="Acreage by Gear" sheetId="2" r:id="rId2"/>
    <sheet name="Gear Costs" sheetId="1" r:id="rId3"/>
    <sheet name="ALS" sheetId="3" state="hidden" r:id="rId4"/>
    <sheet name="FC" sheetId="4" state="hidden" r:id="rId5"/>
    <sheet name="SAFB" sheetId="6" state="hidden" r:id="rId6"/>
    <sheet name="FB side" sheetId="7" state="hidden" r:id="rId7"/>
    <sheet name="FB Top" sheetId="5" state="hidden" r:id="rId8"/>
    <sheet name="List" sheetId="8" state="hidden" r:id="rId9"/>
    <sheet name="List1" sheetId="9" state="hidden" r:id="rId10"/>
    <sheet name="List2" sheetId="10" state="hidden" r:id="rId11"/>
    <sheet name="List3" sheetId="11" state="hidden" r:id="rId12"/>
    <sheet name="List4" sheetId="12" state="hidden" r:id="rId13"/>
    <sheet name="List5" sheetId="13" state="hidden" r:id="rId14"/>
    <sheet name="List6" sheetId="14" state="hidden" r:id="rId15"/>
    <sheet name="List7" sheetId="15" state="hidden" r:id="rId16"/>
    <sheet name="List8" sheetId="16" state="hidden" r:id="rId17"/>
    <sheet name="List9" sheetId="17" state="hidden" r:id="rId18"/>
    <sheet name="List10" sheetId="18" state="hidden" r:id="rId19"/>
    <sheet name="List11" sheetId="19" state="hidden" r:id="rId20"/>
    <sheet name="List12" sheetId="20" state="hidden" r:id="rId21"/>
    <sheet name="List13" sheetId="21" state="hidden" r:id="rId22"/>
    <sheet name="List14" sheetId="22" state="hidden" r:id="rId23"/>
    <sheet name="List15" sheetId="23" state="hidden" r:id="rId24"/>
    <sheet name="List16" sheetId="24" state="hidden" r:id="rId25"/>
    <sheet name="List17" sheetId="25" state="hidden" r:id="rId26"/>
    <sheet name="List18" sheetId="26" state="hidden" r:id="rId27"/>
    <sheet name="List19" sheetId="27" state="hidden" r:id="rId28"/>
    <sheet name="List20" sheetId="28" state="hidden" r:id="rId29"/>
    <sheet name="List21" sheetId="29" state="hidden" r:id="rId30"/>
    <sheet name="List22" sheetId="30" state="hidden" r:id="rId31"/>
    <sheet name="List23" sheetId="31" state="hidden" r:id="rId32"/>
    <sheet name="List24" sheetId="32" state="hidden" r:id="rId33"/>
    <sheet name="List25" sheetId="33" state="hidden" r:id="rId34"/>
    <sheet name="List26" sheetId="34" state="hidden" r:id="rId35"/>
    <sheet name="List27" sheetId="35" state="hidden" r:id="rId36"/>
    <sheet name="List28" sheetId="36" state="hidden" r:id="rId37"/>
    <sheet name="List29" sheetId="37" state="hidden" r:id="rId3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4" i="1" l="1"/>
  <c r="I64" i="1" s="1"/>
  <c r="J64" i="1"/>
  <c r="I31" i="1"/>
  <c r="I30" i="1"/>
  <c r="I19" i="1"/>
  <c r="I18" i="1"/>
  <c r="I3" i="1"/>
  <c r="I5" i="2"/>
  <c r="J5" i="2"/>
  <c r="I6" i="2"/>
  <c r="J6" i="2"/>
  <c r="I7" i="2"/>
  <c r="J7" i="2"/>
  <c r="J4" i="2"/>
  <c r="I4" i="2"/>
  <c r="I41" i="1"/>
  <c r="K41" i="1" s="1"/>
  <c r="I40" i="1"/>
  <c r="K40" i="1" s="1"/>
  <c r="I39" i="1"/>
  <c r="K39" i="1" s="1"/>
  <c r="I38" i="1"/>
  <c r="K38" i="1" s="1"/>
  <c r="I37" i="1"/>
  <c r="K37" i="1" s="1"/>
  <c r="I36" i="1"/>
  <c r="K36" i="1" s="1"/>
  <c r="I35" i="1"/>
  <c r="K35" i="1" s="1"/>
  <c r="I34" i="1"/>
  <c r="K34" i="1" s="1"/>
  <c r="I33" i="1"/>
  <c r="I32" i="1"/>
  <c r="I21" i="1"/>
  <c r="I7" i="1"/>
  <c r="I8" i="1"/>
  <c r="I10" i="1"/>
  <c r="I9" i="1"/>
  <c r="I63" i="1"/>
  <c r="I62" i="1"/>
  <c r="I50" i="1"/>
  <c r="I49" i="1"/>
  <c r="J4" i="1"/>
  <c r="I60" i="1"/>
  <c r="I61" i="1"/>
  <c r="I47" i="1"/>
  <c r="I48" i="1"/>
  <c r="J60" i="1"/>
  <c r="J61" i="1"/>
  <c r="J62" i="1"/>
  <c r="J63" i="1"/>
  <c r="J59" i="1"/>
  <c r="J47" i="1"/>
  <c r="J48" i="1"/>
  <c r="J49" i="1"/>
  <c r="J50" i="1"/>
  <c r="J51" i="1"/>
  <c r="J52" i="1"/>
  <c r="J53" i="1"/>
  <c r="J54" i="1"/>
  <c r="J46" i="1"/>
  <c r="J16" i="1"/>
  <c r="J17" i="1"/>
  <c r="J18" i="1"/>
  <c r="J19" i="1"/>
  <c r="J20" i="1"/>
  <c r="J21" i="1"/>
  <c r="J22" i="1"/>
  <c r="J23" i="1"/>
  <c r="J24" i="1"/>
  <c r="J15" i="1"/>
  <c r="J5" i="1"/>
  <c r="J6" i="1"/>
  <c r="J7" i="1"/>
  <c r="J8" i="1"/>
  <c r="J9" i="1"/>
  <c r="J10" i="1"/>
  <c r="J3" i="1"/>
  <c r="J39" i="1"/>
  <c r="J30" i="1"/>
  <c r="J31" i="1"/>
  <c r="J32" i="1"/>
  <c r="J33" i="1"/>
  <c r="J34" i="1"/>
  <c r="J35" i="1"/>
  <c r="J36" i="1"/>
  <c r="J37" i="1"/>
  <c r="J38" i="1"/>
  <c r="J40" i="1"/>
  <c r="J41" i="1"/>
  <c r="J29" i="1"/>
  <c r="G4" i="2"/>
  <c r="G59" i="1"/>
  <c r="I59" i="1" s="1"/>
  <c r="H52" i="1"/>
  <c r="I52" i="1" s="1"/>
  <c r="H20" i="1"/>
  <c r="I20" i="1" s="1"/>
  <c r="H54" i="1"/>
  <c r="I54" i="1" s="1"/>
  <c r="H51" i="1"/>
  <c r="I51" i="1" s="1"/>
  <c r="H53" i="1"/>
  <c r="I53" i="1" s="1"/>
  <c r="G46" i="1"/>
  <c r="H6" i="1"/>
  <c r="H5" i="1" s="1"/>
  <c r="I5" i="1" s="1"/>
  <c r="E7" i="2"/>
  <c r="E6" i="2"/>
  <c r="E5" i="2"/>
  <c r="E4" i="2"/>
  <c r="C15" i="2"/>
  <c r="C14" i="2"/>
  <c r="C13" i="2"/>
  <c r="C12" i="2"/>
  <c r="G29" i="1"/>
  <c r="I29" i="1" s="1"/>
  <c r="G17" i="1"/>
  <c r="I17" i="1" s="1"/>
  <c r="G16" i="1"/>
  <c r="I16" i="1" s="1"/>
  <c r="G15" i="1"/>
  <c r="I15" i="1" s="1"/>
  <c r="K64" i="1" l="1"/>
  <c r="K19" i="1"/>
  <c r="I6" i="1"/>
  <c r="I65" i="1"/>
  <c r="K63" i="1"/>
  <c r="K62" i="1"/>
  <c r="K60" i="1"/>
  <c r="K61" i="1"/>
  <c r="K59" i="1"/>
  <c r="K48" i="1"/>
  <c r="K30" i="1"/>
  <c r="K17" i="1"/>
  <c r="K65" i="1" l="1"/>
  <c r="F13" i="2"/>
  <c r="F14" i="2"/>
  <c r="F15" i="2"/>
  <c r="F12" i="2"/>
  <c r="G5" i="2"/>
  <c r="K5" i="2" s="1"/>
  <c r="G6" i="2"/>
  <c r="K6" i="2" s="1"/>
  <c r="G7" i="2"/>
  <c r="K7" i="2" s="1"/>
  <c r="K4" i="2"/>
  <c r="K66" i="1" l="1"/>
  <c r="G15" i="2"/>
  <c r="G12" i="2"/>
  <c r="G14" i="2"/>
  <c r="G13" i="2"/>
  <c r="K54" i="1"/>
  <c r="H4" i="1"/>
  <c r="I4" i="1" s="1"/>
  <c r="K47" i="1"/>
  <c r="K49" i="1"/>
  <c r="K51" i="1"/>
  <c r="I46" i="1"/>
  <c r="I55" i="1" s="1"/>
  <c r="I42" i="1"/>
  <c r="K31" i="1"/>
  <c r="K32" i="1"/>
  <c r="K33" i="1"/>
  <c r="K18" i="1"/>
  <c r="K21" i="1"/>
  <c r="K15" i="1"/>
  <c r="K7" i="1"/>
  <c r="K8" i="1"/>
  <c r="K9" i="1"/>
  <c r="K10" i="1"/>
  <c r="K53" i="1"/>
  <c r="K52" i="1"/>
  <c r="K50" i="1"/>
  <c r="H23" i="1"/>
  <c r="I23" i="1" s="1"/>
  <c r="H22" i="1"/>
  <c r="I22" i="1" s="1"/>
  <c r="I11" i="1" l="1"/>
  <c r="K23" i="1"/>
  <c r="K22" i="1"/>
  <c r="H24" i="1"/>
  <c r="I24" i="1" s="1"/>
  <c r="K20" i="1"/>
  <c r="K16" i="1"/>
  <c r="K29" i="1"/>
  <c r="K46" i="1"/>
  <c r="K55" i="1" s="1"/>
  <c r="K56" i="1" s="1"/>
  <c r="K3" i="1"/>
  <c r="K5" i="1"/>
  <c r="K6" i="1"/>
  <c r="I25" i="1" l="1"/>
  <c r="K4" i="1"/>
  <c r="K11" i="1" s="1"/>
  <c r="K12" i="1" s="1"/>
  <c r="K42" i="1"/>
  <c r="K43" i="1" s="1"/>
  <c r="K24" i="1" l="1"/>
  <c r="K25" i="1" s="1"/>
  <c r="K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Vicki Pruente</author>
  </authors>
  <commentList>
    <comment ref="C3" authorId="0" shapeId="0" xr:uid="{CDB6FABF-E361-48EC-8F87-7FB250B89CC7}">
      <text>
        <r>
          <rPr>
            <b/>
            <sz val="9"/>
            <color indexed="81"/>
            <rFont val="Tahoma"/>
            <family val="2"/>
          </rPr>
          <t>Vicki Pruente:</t>
        </r>
        <r>
          <rPr>
            <sz val="9"/>
            <color indexed="81"/>
            <rFont val="Tahoma"/>
            <family val="2"/>
          </rPr>
          <t xml:space="preserve">
Standard line lengths, based on manufacturer's recommendations and spools of rope/line. </t>
        </r>
      </text>
    </comment>
    <comment ref="D3" authorId="0" shapeId="0" xr:uid="{7E2AE793-D46A-49B6-9817-86B9530AAFA0}">
      <text>
        <r>
          <rPr>
            <b/>
            <sz val="9"/>
            <color indexed="81"/>
            <rFont val="Tahoma"/>
            <family val="2"/>
          </rPr>
          <t>Vicki Pruente:</t>
        </r>
        <r>
          <rPr>
            <sz val="9"/>
            <color indexed="81"/>
            <rFont val="Tahoma"/>
            <family val="2"/>
          </rPr>
          <t xml:space="preserve">
Standard widths based on manufacturer's recommendations and width of gear types. </t>
        </r>
      </text>
    </comment>
    <comment ref="E3" authorId="0" shapeId="0" xr:uid="{48F46A17-DE07-432A-98A1-395FB542F66D}">
      <text>
        <r>
          <rPr>
            <b/>
            <sz val="9"/>
            <color indexed="81"/>
            <rFont val="Tahoma"/>
            <family val="2"/>
          </rPr>
          <t>Vicki Pruente:</t>
        </r>
        <r>
          <rPr>
            <sz val="9"/>
            <color indexed="81"/>
            <rFont val="Tahoma"/>
            <family val="2"/>
          </rPr>
          <t xml:space="preserve">
Boat lane lengths match the line lengths.
</t>
        </r>
      </text>
    </comment>
    <comment ref="F3" authorId="0" shapeId="0" xr:uid="{81CC1B6E-6C5A-40A7-A42B-536567EAA425}">
      <text>
        <r>
          <rPr>
            <b/>
            <sz val="9"/>
            <color indexed="81"/>
            <rFont val="Tahoma"/>
            <family val="2"/>
          </rPr>
          <t>Vicki Pruente:</t>
        </r>
        <r>
          <rPr>
            <sz val="9"/>
            <color indexed="81"/>
            <rFont val="Tahoma"/>
            <family val="2"/>
          </rPr>
          <t xml:space="preserve">
Boat lane width can be changed based on your boat size, preference, etc. 20' is a typical width used in the industry.</t>
        </r>
      </text>
    </comment>
    <comment ref="G3" authorId="0" shapeId="0" xr:uid="{A027602B-DB12-4AE4-9492-C375A0DFF2DA}">
      <text>
        <r>
          <rPr>
            <b/>
            <sz val="9"/>
            <color indexed="81"/>
            <rFont val="Tahoma"/>
            <family val="2"/>
          </rPr>
          <t>Vicki Pruente:</t>
        </r>
        <r>
          <rPr>
            <sz val="9"/>
            <color indexed="81"/>
            <rFont val="Tahoma"/>
            <family val="2"/>
          </rPr>
          <t xml:space="preserve">
Area per line includes the area for the farm gear, and the area for the boat lane. </t>
        </r>
      </text>
    </comment>
    <comment ref="H3" authorId="0" shapeId="0" xr:uid="{04AFB81A-E850-4DE9-AA47-57DECC1086D6}">
      <text>
        <r>
          <rPr>
            <b/>
            <sz val="9"/>
            <color indexed="81"/>
            <rFont val="Tahoma"/>
            <family val="2"/>
          </rPr>
          <t>Vicki Pruente:</t>
        </r>
        <r>
          <rPr>
            <sz val="9"/>
            <color indexed="81"/>
            <rFont val="Tahoma"/>
            <family val="2"/>
          </rPr>
          <t xml:space="preserve">
You can change the total number of lines to play with the total area of your farm, and everything will automatically calculate. </t>
        </r>
      </text>
    </comment>
    <comment ref="K3" authorId="0" shapeId="0" xr:uid="{DCAFE0B2-48D2-4426-9A23-44C007D5F1F8}">
      <text>
        <r>
          <rPr>
            <b/>
            <sz val="9"/>
            <color indexed="81"/>
            <rFont val="Tahoma"/>
            <family val="2"/>
          </rPr>
          <t>Vicki Pruente:</t>
        </r>
        <r>
          <rPr>
            <sz val="9"/>
            <color indexed="81"/>
            <rFont val="Tahoma"/>
            <family val="2"/>
          </rPr>
          <t xml:space="preserve">
This calculation includes one boat lane for every line. It does not include any boat lanes around the outside of the farm, which may be required based on state permitting rules. </t>
        </r>
      </text>
    </comment>
    <comment ref="B4" authorId="0" shapeId="0" xr:uid="{2B4D49EF-3A48-4E2F-99AB-288C611FF9E1}">
      <text>
        <r>
          <rPr>
            <b/>
            <sz val="9"/>
            <color rgb="FF000000"/>
            <rFont val="Tahoma"/>
            <family val="2"/>
          </rPr>
          <t>Vicki Pruente:</t>
        </r>
        <r>
          <rPr>
            <sz val="9"/>
            <color rgb="FF000000"/>
            <rFont val="Tahoma"/>
            <family val="2"/>
          </rPr>
          <t xml:space="preserve">
</t>
        </r>
        <r>
          <rPr>
            <sz val="9"/>
            <color rgb="FF000000"/>
            <rFont val="Tahoma"/>
            <family val="2"/>
          </rPr>
          <t xml:space="preserve">Dimensions are based on AUSL's recommended set up ALS gear, which is two lines per run. To modify for a quad line system, the line width should be changed. </t>
        </r>
      </text>
    </comment>
    <comment ref="B5" authorId="0" shapeId="0" xr:uid="{8E2FE389-9247-4CB7-9E1D-06F2AD8AA420}">
      <text>
        <r>
          <rPr>
            <b/>
            <sz val="9"/>
            <color rgb="FF000000"/>
            <rFont val="Tahoma"/>
            <family val="2"/>
          </rPr>
          <t>Vicki Pruente:</t>
        </r>
        <r>
          <rPr>
            <sz val="9"/>
            <color rgb="FF000000"/>
            <rFont val="Tahoma"/>
            <family val="2"/>
          </rPr>
          <t xml:space="preserve">
</t>
        </r>
        <r>
          <rPr>
            <sz val="9"/>
            <color rgb="FF000000"/>
            <rFont val="Tahoma"/>
            <family val="2"/>
          </rPr>
          <t xml:space="preserve">Dimensions are based on OysterGro's recommended set-up for lines that will hold 10 six-pack cages. </t>
        </r>
      </text>
    </comment>
    <comment ref="B6" authorId="0" shapeId="0" xr:uid="{B2B69D6D-39D4-4EF4-9500-BB699D3BCCDC}">
      <text>
        <r>
          <rPr>
            <b/>
            <sz val="9"/>
            <color indexed="81"/>
            <rFont val="Tahoma"/>
            <family val="2"/>
          </rPr>
          <t>Vicki Pruente:</t>
        </r>
        <r>
          <rPr>
            <sz val="9"/>
            <color indexed="81"/>
            <rFont val="Tahoma"/>
            <family val="2"/>
          </rPr>
          <t xml:space="preserve">
Dimensions are based on the spool of line you would order (600' spool = two 300' lines). Each 300' would hold ~235 baskets each. </t>
        </r>
      </text>
    </comment>
    <comment ref="B7" authorId="0" shapeId="0" xr:uid="{729C2FDE-CF34-4594-BFC4-8B4BCC3FDF1D}">
      <text>
        <r>
          <rPr>
            <b/>
            <sz val="9"/>
            <color indexed="81"/>
            <rFont val="Tahoma"/>
            <family val="2"/>
          </rPr>
          <t>Vicki Pruente:</t>
        </r>
        <r>
          <rPr>
            <sz val="9"/>
            <color indexed="81"/>
            <rFont val="Tahoma"/>
            <family val="2"/>
          </rPr>
          <t xml:space="preserve">
Dimensions are based on lines that hold 100 bags each.</t>
        </r>
      </text>
    </comment>
    <comment ref="D11" authorId="0" shapeId="0" xr:uid="{1CB7289A-B1C0-49CD-9107-F74117B6CB83}">
      <text>
        <r>
          <rPr>
            <b/>
            <sz val="9"/>
            <color indexed="81"/>
            <rFont val="Tahoma"/>
            <family val="2"/>
          </rPr>
          <t>Vicki Pruente:</t>
        </r>
        <r>
          <rPr>
            <sz val="9"/>
            <color indexed="81"/>
            <rFont val="Tahoma"/>
            <family val="2"/>
          </rPr>
          <t xml:space="preserve">
Standard number of baskets/bags that each line will hold, based on manufacturer's recommendations. </t>
        </r>
      </text>
    </comment>
    <comment ref="E11" authorId="0" shapeId="0" xr:uid="{1F4F1B38-6DA8-40A0-B822-0929CF83B42A}">
      <text>
        <r>
          <rPr>
            <b/>
            <sz val="9"/>
            <color indexed="81"/>
            <rFont val="Tahoma"/>
            <family val="2"/>
          </rPr>
          <t>Vicki Pruente:</t>
        </r>
        <r>
          <rPr>
            <sz val="9"/>
            <color indexed="81"/>
            <rFont val="Tahoma"/>
            <family val="2"/>
          </rPr>
          <t xml:space="preserve">
Stocking densities are based on manufacturer and farmer recommendations for market size oysters. This can be changed if desired. </t>
        </r>
      </text>
    </comment>
    <comment ref="F11" authorId="0" shapeId="0" xr:uid="{D710333D-091F-4DFA-BB97-BEC232DF21DD}">
      <text>
        <r>
          <rPr>
            <b/>
            <sz val="9"/>
            <color indexed="81"/>
            <rFont val="Tahoma"/>
            <family val="2"/>
          </rPr>
          <t>Vicki Pruente:</t>
        </r>
        <r>
          <rPr>
            <sz val="9"/>
            <color indexed="81"/>
            <rFont val="Tahoma"/>
            <family val="2"/>
          </rPr>
          <t xml:space="preserve">
Total number of market size oysters that the gear could hold. NOTE: this does not account for mortality, but is the maximum number of oysters the farm could hold. </t>
        </r>
      </text>
    </comment>
    <comment ref="B12" authorId="0" shapeId="0" xr:uid="{6CEA8EBC-AE1A-4ED3-B40A-8669889E807F}">
      <text>
        <r>
          <rPr>
            <b/>
            <sz val="9"/>
            <color indexed="81"/>
            <rFont val="Tahoma"/>
            <family val="2"/>
          </rPr>
          <t>Vicki Pruente:</t>
        </r>
        <r>
          <rPr>
            <sz val="9"/>
            <color indexed="81"/>
            <rFont val="Tahoma"/>
            <family val="2"/>
          </rPr>
          <t xml:space="preserve">
Dimensions are based on AUSL's recommended set up ALS gear, which is two lines per run. To modify for a quad line system, the line width should be changed. </t>
        </r>
      </text>
    </comment>
    <comment ref="B13" authorId="0" shapeId="0" xr:uid="{145A5BA2-F8D9-4825-9C6E-E69D0F330268}">
      <text>
        <r>
          <rPr>
            <b/>
            <sz val="9"/>
            <color rgb="FF000000"/>
            <rFont val="Tahoma"/>
            <family val="2"/>
          </rPr>
          <t>Vicki Pruente:</t>
        </r>
        <r>
          <rPr>
            <sz val="9"/>
            <color rgb="FF000000"/>
            <rFont val="Tahoma"/>
            <family val="2"/>
          </rPr>
          <t xml:space="preserve">
</t>
        </r>
        <r>
          <rPr>
            <sz val="9"/>
            <color rgb="FF000000"/>
            <rFont val="Tahoma"/>
            <family val="2"/>
          </rPr>
          <t xml:space="preserve">Dimensions are based on OysterGro's recommended set-up for lines that will hold 10 six-pack cages. </t>
        </r>
      </text>
    </comment>
    <comment ref="B14" authorId="0" shapeId="0" xr:uid="{E23843D2-D2E3-4658-9119-5B9F1667B41F}">
      <text>
        <r>
          <rPr>
            <b/>
            <sz val="9"/>
            <color rgb="FF000000"/>
            <rFont val="Tahoma"/>
            <family val="2"/>
          </rPr>
          <t>Vicki Pruente:</t>
        </r>
        <r>
          <rPr>
            <sz val="9"/>
            <color rgb="FF000000"/>
            <rFont val="Tahoma"/>
            <family val="2"/>
          </rPr>
          <t xml:space="preserve">
</t>
        </r>
        <r>
          <rPr>
            <sz val="9"/>
            <color rgb="FF000000"/>
            <rFont val="Tahoma"/>
            <family val="2"/>
          </rPr>
          <t xml:space="preserve">Dimensions are based on the spool of line you would order (600' spool = two 300' lines). Each 300' would hold ~235 baskets each. </t>
        </r>
      </text>
    </comment>
    <comment ref="B15" authorId="0" shapeId="0" xr:uid="{36EEADD5-D355-4C7B-B712-3D3B67A6089B}">
      <text>
        <r>
          <rPr>
            <b/>
            <sz val="9"/>
            <color rgb="FF000000"/>
            <rFont val="Tahoma"/>
            <family val="2"/>
          </rPr>
          <t>Vicki Pruente:</t>
        </r>
        <r>
          <rPr>
            <sz val="9"/>
            <color rgb="FF000000"/>
            <rFont val="Tahoma"/>
            <family val="2"/>
          </rPr>
          <t xml:space="preserve">
</t>
        </r>
        <r>
          <rPr>
            <sz val="9"/>
            <color rgb="FF000000"/>
            <rFont val="Tahoma"/>
            <family val="2"/>
          </rPr>
          <t>Dimensions are based on lines that hold 100 bags each.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Vicki Pruente</author>
  </authors>
  <commentList>
    <comment ref="J2" authorId="0" shapeId="0" xr:uid="{25361913-FE3C-4389-BDF4-1182CDB3E0B0}">
      <text>
        <r>
          <rPr>
            <b/>
            <sz val="9"/>
            <color indexed="81"/>
            <rFont val="Tahoma"/>
            <family val="2"/>
          </rPr>
          <t>Vicki Pruente:</t>
        </r>
        <r>
          <rPr>
            <sz val="9"/>
            <color indexed="81"/>
            <rFont val="Tahoma"/>
            <family val="2"/>
          </rPr>
          <t xml:space="preserve">
The number of lines will automatically update from the previous sheet.</t>
        </r>
      </text>
    </comment>
    <comment ref="C3" authorId="0" shapeId="0" xr:uid="{26762F71-C9C5-4636-AB93-4B88BD4B5A3A}">
      <text>
        <r>
          <rPr>
            <b/>
            <sz val="9"/>
            <color indexed="81"/>
            <rFont val="Tahoma"/>
            <family val="2"/>
          </rPr>
          <t>Vicki Pruente:</t>
        </r>
        <r>
          <rPr>
            <sz val="9"/>
            <color indexed="81"/>
            <rFont val="Tahoma"/>
            <family val="2"/>
          </rPr>
          <t xml:space="preserve">
The cost for installing pilings is highly variable based on location. This cost should be quoted out for each farm. (6" diameter pilings, 20' tall).  </t>
        </r>
      </text>
    </comment>
    <comment ref="C4" authorId="0" shapeId="0" xr:uid="{604D2EA7-BF47-4021-BDCB-92B5CF1662FE}">
      <text>
        <r>
          <rPr>
            <b/>
            <sz val="9"/>
            <color indexed="81"/>
            <rFont val="Tahoma"/>
            <family val="2"/>
          </rPr>
          <t>Vicki Pruente:</t>
        </r>
        <r>
          <rPr>
            <sz val="9"/>
            <color indexed="81"/>
            <rFont val="Tahoma"/>
            <family val="2"/>
          </rPr>
          <t xml:space="preserve">
The cost of PVC poles are also highly variable, so it should be quoted based on the local area. (74 PVC poles per run, recommended 2-3" schedule 40 PVC, 20' sticks). </t>
        </r>
      </text>
    </comment>
    <comment ref="C5" authorId="0" shapeId="0" xr:uid="{569F4220-A65F-4B20-8B71-834A80B673C5}">
      <text>
        <r>
          <rPr>
            <b/>
            <sz val="9"/>
            <color indexed="81"/>
            <rFont val="Tahoma"/>
            <family val="2"/>
          </rPr>
          <t>Vicki Pruente:</t>
        </r>
        <r>
          <rPr>
            <sz val="9"/>
            <color indexed="81"/>
            <rFont val="Tahoma"/>
            <family val="2"/>
          </rPr>
          <t xml:space="preserve">
This is also a local item, and should be quoted from your preferred supplier. (2 screws per riser clip, stainless steel). </t>
        </r>
      </text>
    </comment>
    <comment ref="C6" authorId="0" shapeId="0" xr:uid="{A6FC69CD-187F-4BD6-99AC-FFB78B35D777}">
      <text>
        <r>
          <rPr>
            <b/>
            <sz val="9"/>
            <color indexed="81"/>
            <rFont val="Tahoma"/>
            <family val="2"/>
          </rPr>
          <t>Vicki Pruente:</t>
        </r>
        <r>
          <rPr>
            <sz val="9"/>
            <color indexed="81"/>
            <rFont val="Tahoma"/>
            <family val="2"/>
          </rPr>
          <t xml:space="preserve">
5 riser clips per PVC pole. </t>
        </r>
      </text>
    </comment>
    <comment ref="J14" authorId="0" shapeId="0" xr:uid="{6DD99218-71F2-46FB-A0A5-1216162582E9}">
      <text>
        <r>
          <rPr>
            <b/>
            <sz val="9"/>
            <color indexed="81"/>
            <rFont val="Tahoma"/>
            <family val="2"/>
          </rPr>
          <t>Vicki Pruente:</t>
        </r>
        <r>
          <rPr>
            <sz val="9"/>
            <color indexed="81"/>
            <rFont val="Tahoma"/>
            <family val="2"/>
          </rPr>
          <t xml:space="preserve">
The number of lines will automatically update from the previous sheet.</t>
        </r>
      </text>
    </comment>
    <comment ref="B15" authorId="0" shapeId="0" xr:uid="{12629EBF-FA01-4683-9474-B6F3F0D8E9DD}">
      <text>
        <r>
          <rPr>
            <b/>
            <sz val="9"/>
            <color indexed="81"/>
            <rFont val="Tahoma"/>
            <family val="2"/>
          </rPr>
          <t>Vicki Pruente:</t>
        </r>
        <r>
          <rPr>
            <sz val="9"/>
            <color indexed="81"/>
            <rFont val="Tahoma"/>
            <family val="2"/>
          </rPr>
          <t xml:space="preserve">
OysterGro six-pack cage system, regular floats,wire mesh. </t>
        </r>
      </text>
    </comment>
    <comment ref="C15" authorId="0" shapeId="0" xr:uid="{0C035FAC-89F7-4DB4-B477-A7015ED56817}">
      <text>
        <r>
          <rPr>
            <b/>
            <sz val="9"/>
            <color indexed="81"/>
            <rFont val="Tahoma"/>
            <family val="2"/>
          </rPr>
          <t>Vicki Pruente:</t>
        </r>
        <r>
          <rPr>
            <sz val="9"/>
            <color indexed="81"/>
            <rFont val="Tahoma"/>
            <family val="2"/>
          </rPr>
          <t xml:space="preserve">
1/2" rope, 200' long each, comes on a 1200' spool. Can price this out from your preferred supplier. </t>
        </r>
      </text>
    </comment>
    <comment ref="C16" authorId="0" shapeId="0" xr:uid="{501797D2-6A51-43DB-A4D0-AFCB95EF8B7D}">
      <text>
        <r>
          <rPr>
            <b/>
            <sz val="9"/>
            <color indexed="81"/>
            <rFont val="Tahoma"/>
            <family val="2"/>
          </rPr>
          <t>Vicki Pruente:</t>
        </r>
        <r>
          <rPr>
            <sz val="9"/>
            <color indexed="81"/>
            <rFont val="Tahoma"/>
            <family val="2"/>
          </rPr>
          <t xml:space="preserve">
3/8" rope, 4' each, comes on a 1200' spool. Can price this out from your preferred supplier. </t>
        </r>
      </text>
    </comment>
    <comment ref="C17" authorId="0" shapeId="0" xr:uid="{AFAC9DB1-CA30-410A-8C48-F3C598077031}">
      <text>
        <r>
          <rPr>
            <b/>
            <sz val="9"/>
            <color indexed="81"/>
            <rFont val="Tahoma"/>
            <family val="2"/>
          </rPr>
          <t>Vicki Pruente:</t>
        </r>
        <r>
          <rPr>
            <sz val="9"/>
            <color indexed="81"/>
            <rFont val="Tahoma"/>
            <family val="2"/>
          </rPr>
          <t xml:space="preserve">
3/8" rope, 4' each, comes on a 1200' spool. Can price this out from your preferred supplier. </t>
        </r>
      </text>
    </comment>
    <comment ref="C18" authorId="0" shapeId="0" xr:uid="{DBBD3B40-6EB7-4271-8178-8D70C40C34A7}">
      <text>
        <r>
          <rPr>
            <b/>
            <sz val="9"/>
            <color indexed="81"/>
            <rFont val="Tahoma"/>
            <family val="2"/>
          </rPr>
          <t>Vicki Pruente:</t>
        </r>
        <r>
          <rPr>
            <sz val="9"/>
            <color indexed="81"/>
            <rFont val="Tahoma"/>
            <family val="2"/>
          </rPr>
          <t xml:space="preserve">
60" screw anchor with a 3/5" drive. Anchors can be smaller or larger depending on your farm site and preference. </t>
        </r>
      </text>
    </comment>
    <comment ref="C19" authorId="0" shapeId="0" xr:uid="{D74F16A1-8BE5-4610-A496-C743F558740D}">
      <text>
        <r>
          <rPr>
            <b/>
            <sz val="9"/>
            <color indexed="81"/>
            <rFont val="Tahoma"/>
            <family val="2"/>
          </rPr>
          <t>Vicki Pruente:</t>
        </r>
        <r>
          <rPr>
            <sz val="9"/>
            <color indexed="81"/>
            <rFont val="Tahoma"/>
            <family val="2"/>
          </rPr>
          <t xml:space="preserve">
Can order any size from preferred vendor. </t>
        </r>
      </text>
    </comment>
    <comment ref="C20" authorId="0" shapeId="0" xr:uid="{23DBED79-9E76-4007-92F0-49B2E966E85E}">
      <text>
        <r>
          <rPr>
            <b/>
            <sz val="9"/>
            <color indexed="81"/>
            <rFont val="Tahoma"/>
            <family val="2"/>
          </rPr>
          <t>Vicki Pruente:</t>
        </r>
        <r>
          <rPr>
            <sz val="9"/>
            <color indexed="81"/>
            <rFont val="Tahoma"/>
            <family val="2"/>
          </rPr>
          <t xml:space="preserve">
Need 2 pucks per cage.</t>
        </r>
      </text>
    </comment>
    <comment ref="J28" authorId="0" shapeId="0" xr:uid="{E29272F9-9425-4FD3-A48C-8684E6983994}">
      <text>
        <r>
          <rPr>
            <b/>
            <sz val="9"/>
            <color indexed="81"/>
            <rFont val="Tahoma"/>
            <family val="2"/>
          </rPr>
          <t>Vicki Pruente:</t>
        </r>
        <r>
          <rPr>
            <sz val="9"/>
            <color indexed="81"/>
            <rFont val="Tahoma"/>
            <family val="2"/>
          </rPr>
          <t xml:space="preserve">
The number of lines will automatically update from the previous sheet.</t>
        </r>
      </text>
    </comment>
    <comment ref="C29" authorId="0" shapeId="0" xr:uid="{65B730AA-E0BC-4D43-ACA1-32AE1ACCE94B}">
      <text>
        <r>
          <rPr>
            <b/>
            <sz val="9"/>
            <color indexed="81"/>
            <rFont val="Tahoma"/>
            <family val="2"/>
          </rPr>
          <t>Vicki Pruente:</t>
        </r>
        <r>
          <rPr>
            <sz val="9"/>
            <color indexed="81"/>
            <rFont val="Tahoma"/>
            <family val="2"/>
          </rPr>
          <t xml:space="preserve">
7/8" rope, 300" long, comes on a 600' spool. Can be priced from your preferred vendor. </t>
        </r>
      </text>
    </comment>
    <comment ref="C30" authorId="0" shapeId="0" xr:uid="{520022C4-D54E-4F55-BA00-5CE10378C2F6}">
      <text>
        <r>
          <rPr>
            <b/>
            <sz val="9"/>
            <color indexed="81"/>
            <rFont val="Tahoma"/>
            <family val="2"/>
          </rPr>
          <t>Vicki Pruente:</t>
        </r>
        <r>
          <rPr>
            <sz val="9"/>
            <color indexed="81"/>
            <rFont val="Tahoma"/>
            <family val="2"/>
          </rPr>
          <t xml:space="preserve">
60" screw anchor with a 3/5" drive. Anchors can be smaller or larger depending on your farm site and preference. </t>
        </r>
      </text>
    </comment>
    <comment ref="C31" authorId="0" shapeId="0" xr:uid="{F785AD52-15F7-4F4F-8F99-5B231BAE3A4E}">
      <text>
        <r>
          <rPr>
            <b/>
            <sz val="9"/>
            <color indexed="81"/>
            <rFont val="Tahoma"/>
            <family val="2"/>
          </rPr>
          <t>Vicki Pruente:</t>
        </r>
        <r>
          <rPr>
            <sz val="9"/>
            <color indexed="81"/>
            <rFont val="Tahoma"/>
            <family val="2"/>
          </rPr>
          <t xml:space="preserve">
Can order any size from preferred vendor. </t>
        </r>
      </text>
    </comment>
    <comment ref="C34" authorId="0" shapeId="0" xr:uid="{5C870972-A979-4552-88BD-F22E6FEFEE01}">
      <text>
        <r>
          <rPr>
            <b/>
            <sz val="9"/>
            <color indexed="81"/>
            <rFont val="Tahoma"/>
            <family val="2"/>
          </rPr>
          <t>Vicki Pruente:</t>
        </r>
        <r>
          <rPr>
            <sz val="9"/>
            <color indexed="81"/>
            <rFont val="Tahoma"/>
            <family val="2"/>
          </rPr>
          <t xml:space="preserve">
The boat attachments a farmer will need will vary based on the type of boat and how many different attachments they want.
</t>
        </r>
      </text>
    </comment>
    <comment ref="J45" authorId="0" shapeId="0" xr:uid="{75130590-10A7-4C50-957F-63A56C4D8A9D}">
      <text>
        <r>
          <rPr>
            <b/>
            <sz val="9"/>
            <color indexed="81"/>
            <rFont val="Tahoma"/>
            <family val="2"/>
          </rPr>
          <t>Vicki Pruente:</t>
        </r>
        <r>
          <rPr>
            <sz val="9"/>
            <color indexed="81"/>
            <rFont val="Tahoma"/>
            <family val="2"/>
          </rPr>
          <t xml:space="preserve">
The number of lines will automatically update from the previous sheet.</t>
        </r>
      </text>
    </comment>
    <comment ref="B46" authorId="0" shapeId="0" xr:uid="{B41D0F9E-DD65-4AC4-A790-1CB036F4E351}">
      <text>
        <r>
          <rPr>
            <b/>
            <sz val="9"/>
            <color indexed="81"/>
            <rFont val="Tahoma"/>
            <family val="2"/>
          </rPr>
          <t>Vicki Pruente:</t>
        </r>
        <r>
          <rPr>
            <sz val="9"/>
            <color indexed="81"/>
            <rFont val="Tahoma"/>
            <family val="2"/>
          </rPr>
          <t xml:space="preserve">
Floating bags with the floats on the sides, assembly not included (you assemble the bags). </t>
        </r>
      </text>
    </comment>
    <comment ref="C46" authorId="0" shapeId="0" xr:uid="{AF100D58-7B9A-4157-9811-B083E42682F0}">
      <text>
        <r>
          <rPr>
            <b/>
            <sz val="9"/>
            <color indexed="81"/>
            <rFont val="Tahoma"/>
            <family val="2"/>
          </rPr>
          <t>Vicki Pruente:</t>
        </r>
        <r>
          <rPr>
            <sz val="9"/>
            <color indexed="81"/>
            <rFont val="Tahoma"/>
            <family val="2"/>
          </rPr>
          <t xml:space="preserve">
1/2" rope, 300' long each, comes on a 1200' spool. Can price this out from your preferred supplier. </t>
        </r>
      </text>
    </comment>
    <comment ref="C47" authorId="0" shapeId="0" xr:uid="{298EF818-19DC-4686-99C8-B4DC926419C8}">
      <text>
        <r>
          <rPr>
            <b/>
            <sz val="9"/>
            <color indexed="81"/>
            <rFont val="Tahoma"/>
            <family val="2"/>
          </rPr>
          <t>Vicki Pruente:</t>
        </r>
        <r>
          <rPr>
            <sz val="9"/>
            <color indexed="81"/>
            <rFont val="Tahoma"/>
            <family val="2"/>
          </rPr>
          <t xml:space="preserve">
60" screw anchor with a 3/5" drive. Anchors can be smaller or larger depending on your farm site and preference. </t>
        </r>
      </text>
    </comment>
    <comment ref="C48" authorId="0" shapeId="0" xr:uid="{8798621A-FAE9-41AF-8699-9C25DC9D773C}">
      <text>
        <r>
          <rPr>
            <b/>
            <sz val="9"/>
            <color indexed="81"/>
            <rFont val="Tahoma"/>
            <family val="2"/>
          </rPr>
          <t>Vicki Pruente:</t>
        </r>
        <r>
          <rPr>
            <sz val="9"/>
            <color indexed="81"/>
            <rFont val="Tahoma"/>
            <family val="2"/>
          </rPr>
          <t xml:space="preserve">
Can order any size from preferred vendor. </t>
        </r>
      </text>
    </comment>
    <comment ref="J58" authorId="0" shapeId="0" xr:uid="{5D652853-448A-4EF5-88A1-49179C9C6339}">
      <text>
        <r>
          <rPr>
            <b/>
            <sz val="9"/>
            <color indexed="81"/>
            <rFont val="Tahoma"/>
            <family val="2"/>
          </rPr>
          <t>Vicki Pruente:</t>
        </r>
        <r>
          <rPr>
            <sz val="9"/>
            <color indexed="81"/>
            <rFont val="Tahoma"/>
            <family val="2"/>
          </rPr>
          <t xml:space="preserve">
The number of lines will automatically update from the previous sheet.</t>
        </r>
      </text>
    </comment>
    <comment ref="B59" authorId="0" shapeId="0" xr:uid="{84C21A34-7F54-4137-B66D-50EB042A708C}">
      <text>
        <r>
          <rPr>
            <b/>
            <sz val="9"/>
            <color indexed="81"/>
            <rFont val="Tahoma"/>
            <family val="2"/>
          </rPr>
          <t>Vicki Pruente:</t>
        </r>
        <r>
          <rPr>
            <sz val="9"/>
            <color indexed="81"/>
            <rFont val="Tahoma"/>
            <family val="2"/>
          </rPr>
          <t xml:space="preserve">
Floating bags with floats on top of bags, bags come fully assembled. </t>
        </r>
      </text>
    </comment>
    <comment ref="C59" authorId="0" shapeId="0" xr:uid="{4DACAB4D-14A9-480D-A3CB-EEBB9E59795B}">
      <text>
        <r>
          <rPr>
            <b/>
            <sz val="9"/>
            <color indexed="81"/>
            <rFont val="Tahoma"/>
            <family val="2"/>
          </rPr>
          <t>Vicki Pruente:</t>
        </r>
        <r>
          <rPr>
            <sz val="9"/>
            <color indexed="81"/>
            <rFont val="Tahoma"/>
            <family val="2"/>
          </rPr>
          <t xml:space="preserve">
1/2" rope, 300' long each, comes on a 1200' spool. Can price this out from your preferred supplier. </t>
        </r>
      </text>
    </comment>
    <comment ref="C60" authorId="0" shapeId="0" xr:uid="{65957A39-2696-4233-9293-1544C7E8C59E}">
      <text>
        <r>
          <rPr>
            <b/>
            <sz val="9"/>
            <color indexed="81"/>
            <rFont val="Tahoma"/>
            <family val="2"/>
          </rPr>
          <t>Vicki Pruente:</t>
        </r>
        <r>
          <rPr>
            <sz val="9"/>
            <color indexed="81"/>
            <rFont val="Tahoma"/>
            <family val="2"/>
          </rPr>
          <t xml:space="preserve">
60" screw anchor with a 3/5" drive. Anchors can be smaller or larger depending on your farm site and preference. </t>
        </r>
      </text>
    </comment>
    <comment ref="C61" authorId="0" shapeId="0" xr:uid="{77F83A31-F008-4994-BE2A-9B8E1BE994B9}">
      <text>
        <r>
          <rPr>
            <b/>
            <sz val="9"/>
            <color indexed="81"/>
            <rFont val="Tahoma"/>
            <family val="2"/>
          </rPr>
          <t>Vicki Pruente:</t>
        </r>
        <r>
          <rPr>
            <sz val="9"/>
            <color indexed="81"/>
            <rFont val="Tahoma"/>
            <family val="2"/>
          </rPr>
          <t xml:space="preserve">
Can order any size from preferred vendor.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Vicki Pruente</author>
  </authors>
  <commentList>
    <comment ref="F17" authorId="0" shapeId="0" xr:uid="{96A0040B-C409-4518-9233-881989D86B1E}">
      <text>
        <r>
          <rPr>
            <b/>
            <sz val="9"/>
            <color indexed="81"/>
            <rFont val="Tahoma"/>
            <family val="2"/>
          </rPr>
          <t>Vicki Pruente:</t>
        </r>
        <r>
          <rPr>
            <sz val="9"/>
            <color indexed="81"/>
            <rFont val="Tahoma"/>
            <family val="2"/>
          </rPr>
          <t xml:space="preserve">
$0.26 per ft x 3280 ft per roll = $853 per 3280 ft (1000 m)roll, gives you 10 lines</t>
        </r>
      </text>
    </comment>
    <comment ref="F22" authorId="0" shapeId="0" xr:uid="{D5482EFC-E952-437E-8C49-4874B431C750}">
      <text>
        <r>
          <rPr>
            <b/>
            <sz val="9"/>
            <color indexed="81"/>
            <rFont val="Tahoma"/>
            <family val="2"/>
          </rPr>
          <t>Vicki Pruente:</t>
        </r>
        <r>
          <rPr>
            <sz val="9"/>
            <color indexed="81"/>
            <rFont val="Tahoma"/>
            <family val="2"/>
          </rPr>
          <t xml:space="preserve">
$0.17 per ft x 1640 ft (500 m) roll = $278.80 for a 1640 ft (500 m) roll, gives you 5 lines</t>
        </r>
      </text>
    </comment>
  </commentList>
</comments>
</file>

<file path=xl/sharedStrings.xml><?xml version="1.0" encoding="utf-8"?>
<sst xmlns="http://schemas.openxmlformats.org/spreadsheetml/2006/main" count="1935" uniqueCount="421">
  <si>
    <t>System</t>
  </si>
  <si>
    <t>Item</t>
  </si>
  <si>
    <t>Quantity (per line)</t>
  </si>
  <si>
    <t>Total cost</t>
  </si>
  <si>
    <t>Grand Total</t>
  </si>
  <si>
    <t>Total Area (acres)</t>
  </si>
  <si>
    <t>Line Length (ft)</t>
  </si>
  <si>
    <t>Line Width (ft)</t>
  </si>
  <si>
    <t>Boat Lane Length (ft)</t>
  </si>
  <si>
    <t>Boat Lane Width (ft)</t>
  </si>
  <si>
    <t>Area per Line (acres)</t>
  </si>
  <si>
    <t># Lines</t>
  </si>
  <si>
    <t># Baskets/Bags per Line</t>
  </si>
  <si>
    <t>Total # Market Size Oysters</t>
  </si>
  <si>
    <t>Supplier/Brand</t>
  </si>
  <si>
    <t>Quantity (per run)</t>
  </si>
  <si>
    <t>BST</t>
  </si>
  <si>
    <t>Calculating Farm Acreage</t>
  </si>
  <si>
    <t>Calculating Market Size Oysters (Entire Farm)</t>
  </si>
  <si>
    <t>Stocking Density per Bag (Market-Size)</t>
  </si>
  <si>
    <t>Cells that you can change</t>
  </si>
  <si>
    <t># Oysters/Acre</t>
  </si>
  <si>
    <t>Cost per Acre</t>
  </si>
  <si>
    <t>Brand</t>
  </si>
  <si>
    <t>Supplier</t>
  </si>
  <si>
    <t>Price Per Unit</t>
  </si>
  <si>
    <t>ALS</t>
  </si>
  <si>
    <t>Delaware Cultured Seafood</t>
  </si>
  <si>
    <t>Seapa</t>
  </si>
  <si>
    <t>Gear Component</t>
  </si>
  <si>
    <t>Riser Clip</t>
  </si>
  <si>
    <t>BST riser clip</t>
  </si>
  <si>
    <t>Basket</t>
  </si>
  <si>
    <t>Outer Sleeve</t>
  </si>
  <si>
    <t>Seapa wide body riser clip</t>
  </si>
  <si>
    <t>Seapa cable</t>
  </si>
  <si>
    <t>Seapa outer sleeve</t>
  </si>
  <si>
    <t>FC</t>
  </si>
  <si>
    <t>Cage</t>
  </si>
  <si>
    <t>OysterGro</t>
  </si>
  <si>
    <t>Hexcyl</t>
  </si>
  <si>
    <t>Hexcyl post riser clip</t>
  </si>
  <si>
    <t>Seapa 3 mm basket</t>
  </si>
  <si>
    <t>Seapa 6 mm basket</t>
  </si>
  <si>
    <t>Seapa 12 mm basket</t>
  </si>
  <si>
    <t>BST bayco line</t>
  </si>
  <si>
    <t>BST dripper tube</t>
  </si>
  <si>
    <t>BST 6 mm basket</t>
  </si>
  <si>
    <t>BST 12 mm basket</t>
  </si>
  <si>
    <t>BST 17 mm basket</t>
  </si>
  <si>
    <t>Hexcyl oyster tube</t>
  </si>
  <si>
    <t>Hexcyl 3 mm basket</t>
  </si>
  <si>
    <t>Hexcyl 5 mm basket</t>
  </si>
  <si>
    <t>Hexcyl 10 mm basket</t>
  </si>
  <si>
    <t>Hexcyl 15 mm basket</t>
  </si>
  <si>
    <t>Hexcyl 20 mm basket</t>
  </si>
  <si>
    <t>Flow N Grow</t>
  </si>
  <si>
    <t>Bag</t>
  </si>
  <si>
    <t>Intermas</t>
  </si>
  <si>
    <t>Bag Closure</t>
  </si>
  <si>
    <t>Bungee cord with plastic hook</t>
  </si>
  <si>
    <t>Bungee cord with stainless steel hook</t>
  </si>
  <si>
    <t>Diaper pin bag closures</t>
  </si>
  <si>
    <t>Bungee cord handle</t>
  </si>
  <si>
    <t>Inner Cable</t>
  </si>
  <si>
    <t>Zapco</t>
  </si>
  <si>
    <t>Outlaw Oyster Company</t>
  </si>
  <si>
    <t>Float</t>
  </si>
  <si>
    <t>Plastic 4 liter floats</t>
  </si>
  <si>
    <t>Clips</t>
  </si>
  <si>
    <t>Hexcyl Systems (AU)</t>
  </si>
  <si>
    <t>Notes</t>
  </si>
  <si>
    <t>SAFB</t>
  </si>
  <si>
    <t>FB-Top</t>
  </si>
  <si>
    <t>FB-Side</t>
  </si>
  <si>
    <t>FlipFarm</t>
  </si>
  <si>
    <t>Boat Attachment</t>
  </si>
  <si>
    <t>Local Supplier</t>
  </si>
  <si>
    <t>Floating cage</t>
  </si>
  <si>
    <t>Bag Closures</t>
  </si>
  <si>
    <t>Boat attachment 1</t>
  </si>
  <si>
    <t>Boat attachment 2</t>
  </si>
  <si>
    <t>Boat attachment 3</t>
  </si>
  <si>
    <t>Boat attachment 4</t>
  </si>
  <si>
    <t>Boat attachment 5</t>
  </si>
  <si>
    <t>Boat attachment 6</t>
  </si>
  <si>
    <t>Boat attachment 7</t>
  </si>
  <si>
    <t>Boat attachment 8</t>
  </si>
  <si>
    <t>Bag, Unassembled</t>
  </si>
  <si>
    <t>Bag, Assembled</t>
  </si>
  <si>
    <t>Plastic bullet floats</t>
  </si>
  <si>
    <t>Zip ties, 8", black, 1000 per pack</t>
  </si>
  <si>
    <t>Zip Ties (Floats)</t>
  </si>
  <si>
    <t>14" Black UV Zip Ties, 1000 pack, 75 lb test</t>
  </si>
  <si>
    <t>Stainless steel longline clip for 1/2" rope, and bungee</t>
  </si>
  <si>
    <t>Zip ties, 8", UV, black, 1000 per pack</t>
  </si>
  <si>
    <t>Hexcyl Pod, 3 mm mesh, assembled</t>
  </si>
  <si>
    <t>Hexcyl Pod, 5 mm mesh, assembled</t>
  </si>
  <si>
    <t>Hexcyl Pod, 10 mm mesh, assembled</t>
  </si>
  <si>
    <t>Hexcyl Pod, 15 mm mesh, assembled</t>
  </si>
  <si>
    <t>Hexcyl Pod, 20 mm mesh, assembled</t>
  </si>
  <si>
    <t>Go Deep</t>
  </si>
  <si>
    <t>Floats</t>
  </si>
  <si>
    <t>Seapa USA</t>
  </si>
  <si>
    <t>Ketcham Supply</t>
  </si>
  <si>
    <t>Bungee is approximately $0.19 per foot</t>
  </si>
  <si>
    <t>Pilings, installed</t>
  </si>
  <si>
    <t>PVC Poles</t>
  </si>
  <si>
    <t>Screws, stainless steel</t>
  </si>
  <si>
    <t>Outer sleeve</t>
  </si>
  <si>
    <t>Inner cable</t>
  </si>
  <si>
    <t>Anchor line</t>
  </si>
  <si>
    <t>Tether lines</t>
  </si>
  <si>
    <t>Bridle lines</t>
  </si>
  <si>
    <t>Screw anchors</t>
  </si>
  <si>
    <t>Floating buoys</t>
  </si>
  <si>
    <t xml:space="preserve">Pucks </t>
  </si>
  <si>
    <t>Main line</t>
  </si>
  <si>
    <t>Bag closures</t>
  </si>
  <si>
    <t>Riser clips</t>
  </si>
  <si>
    <t>Zip ties, for floats</t>
  </si>
  <si>
    <t>Adjustable Longline System (ALS)</t>
  </si>
  <si>
    <t>Floating Cages (FC)</t>
  </si>
  <si>
    <t>Semi-Automated Floating Baskets (SAFB)</t>
  </si>
  <si>
    <t>Floating Bags (FB)</t>
  </si>
  <si>
    <t>FB (side)</t>
  </si>
  <si>
    <t>FB (top)</t>
  </si>
  <si>
    <t>Pucks</t>
  </si>
  <si>
    <t>Rubber puck</t>
  </si>
  <si>
    <t>6" diameter, 20' long</t>
  </si>
  <si>
    <t>Schedule 40 PVC, 20' sticks</t>
  </si>
  <si>
    <t>Stainless steel screws</t>
  </si>
  <si>
    <t>Price per Unit</t>
  </si>
  <si>
    <t>Item Description</t>
  </si>
  <si>
    <t>Total Cost</t>
  </si>
  <si>
    <t>1/2" rope, 200' long</t>
  </si>
  <si>
    <t>3/8" rope, 4' long each</t>
  </si>
  <si>
    <t>60" screw anchor, 3/5" drive</t>
  </si>
  <si>
    <t>Total Cost per Line</t>
  </si>
  <si>
    <t>Basket, small mesh</t>
  </si>
  <si>
    <t>Basket, large mesh</t>
  </si>
  <si>
    <t>Floating basket, small mesh</t>
  </si>
  <si>
    <t>Floating basket, large mesh</t>
  </si>
  <si>
    <t>Bag, small mesh</t>
  </si>
  <si>
    <t>Bag, large mesh</t>
  </si>
  <si>
    <t>Bag, unassembled, small mesh</t>
  </si>
  <si>
    <t>Bag, unassembled, large mesh</t>
  </si>
  <si>
    <t>Bag, assembled, small mesh</t>
  </si>
  <si>
    <t>Bag, assembled, large mesh</t>
  </si>
  <si>
    <t>Cost per Line</t>
  </si>
  <si>
    <t>Hexcyl vexcyl line</t>
  </si>
  <si>
    <t>Brand/Supplier</t>
  </si>
  <si>
    <t>FlowNGrow/Ketcham Supply</t>
  </si>
  <si>
    <t>Intermas/Ketcham Supply</t>
  </si>
  <si>
    <t>Zapco/Outlaw Oyster Co</t>
  </si>
  <si>
    <t>Intermas/Outlaw Oyster Co</t>
  </si>
  <si>
    <t>Outlaw Oyster Co</t>
  </si>
  <si>
    <t>ProFlo wire mesh, 6 bag cage</t>
  </si>
  <si>
    <t>HighFlo wire mesh, 6 bag cage</t>
  </si>
  <si>
    <t>Hybrid Shift ProFlo aluminum, 6 bag cage</t>
  </si>
  <si>
    <t>Hybrid Shift High Flo aluminum, 6 bag cage</t>
  </si>
  <si>
    <t>Flow N Grow wire mesh, 6 bag cage</t>
  </si>
  <si>
    <t>Flow N Grow aluminum, 6 bag cage</t>
  </si>
  <si>
    <t>Flip N Grow plastic, 6 bag cage</t>
  </si>
  <si>
    <t>HI-Flow System wire mesh, 6 bag cage</t>
  </si>
  <si>
    <t>Hi-Flow System aluminum, 6 bag cage</t>
  </si>
  <si>
    <t>Pillowcase, diamond mesh, 2 mm</t>
  </si>
  <si>
    <t>Pillowcase, diamond mesh, 4 mm</t>
  </si>
  <si>
    <t>Pillowcase, diamond mesh, 6 mm</t>
  </si>
  <si>
    <t>Pillowcase, diamond mesh, 13 mm</t>
  </si>
  <si>
    <t>Pillowcase, diamond mesh, 9 mm</t>
  </si>
  <si>
    <t>Pillowcase, diamond mesh, 18 mm</t>
  </si>
  <si>
    <t>Pillowcase, diamond mesh, 23 mm</t>
  </si>
  <si>
    <t>Boxed, square mesh, unassembled, 4 mm</t>
  </si>
  <si>
    <t>Boxed, square mesh, unassembled, 6 mm</t>
  </si>
  <si>
    <t>Boxed, square mesh, unassembled, 9 mm</t>
  </si>
  <si>
    <t>Boxed, square mesh, unassembled, 14 mm</t>
  </si>
  <si>
    <t>Boxed, square mesh, unassembled, 18 mm</t>
  </si>
  <si>
    <t>Boxed, square mesh, assembled, 4 mm</t>
  </si>
  <si>
    <t>Boxed, square mesh, assembled, 6 mm</t>
  </si>
  <si>
    <t>Boxed, square mesh, assembled, 9 mm</t>
  </si>
  <si>
    <t>Boxed, square mesh, assembled, 14 mm</t>
  </si>
  <si>
    <t>Boxed, square mesh, assembled, 18 mm</t>
  </si>
  <si>
    <t>Boxed, square mesh,partially assembled, 9 mm</t>
  </si>
  <si>
    <t>Boxed, square mesh,partially assembled, 14 mm</t>
  </si>
  <si>
    <t>Boxed, square mesh,partially assembled, 18 mm</t>
  </si>
  <si>
    <t>PVC slider bag closure (for diamond mesh bags)</t>
  </si>
  <si>
    <t>Hexcyl basket with attachments, 5 mm</t>
  </si>
  <si>
    <t>Hexcyl baskets with attachments, 10 mm</t>
  </si>
  <si>
    <t>Filling station with 3-way funnel (needs a shuttle hull)</t>
  </si>
  <si>
    <t>Empty station (needs a shuttle hull)</t>
  </si>
  <si>
    <t>Shuttle hull, aluminum</t>
  </si>
  <si>
    <t>C-Quip line hauler</t>
  </si>
  <si>
    <t>2.5 mm elevator with mounting bracket</t>
  </si>
  <si>
    <t>Elevator drive 12 volt with 60:0 gearbox</t>
  </si>
  <si>
    <t>C-Quip power pack battery box (batteries not included)</t>
  </si>
  <si>
    <t>Heli-Cat, including flipper and return flipper</t>
  </si>
  <si>
    <t>Hooper's Island Oyster Co</t>
  </si>
  <si>
    <t>Hexcyl/Hooper's Island Oyster Co</t>
  </si>
  <si>
    <t>Go Deep/Hooper's Island Oyster Co</t>
  </si>
  <si>
    <t xml:space="preserve">Assembled bag, sinkable plastic floats on top, 10 mm </t>
  </si>
  <si>
    <t xml:space="preserve">Assembled bag, sinkable plastic floats on top, 5 mm </t>
  </si>
  <si>
    <t xml:space="preserve">Assembled bag, sinkable plastic floats on top, 16 mm </t>
  </si>
  <si>
    <t>Assembled bag, with floats and clips, 4 mm</t>
  </si>
  <si>
    <t>Assembled bag, with floats and clips, 9 mm</t>
  </si>
  <si>
    <t>Assembled bag, with floats and clips, 14 mm</t>
  </si>
  <si>
    <t>Zapco bag storm clip kits</t>
  </si>
  <si>
    <t>Floating buoy to mark anchors</t>
  </si>
  <si>
    <t>7/8" rope, 300' long</t>
  </si>
  <si>
    <t>1/2" rope, 300' long</t>
  </si>
  <si>
    <t>Custom</t>
  </si>
  <si>
    <t>$379.66 for 274 yds</t>
  </si>
  <si>
    <t>$287.59 for 274 yds</t>
  </si>
  <si>
    <t>Custom Price per Unit</t>
  </si>
  <si>
    <t>Select a supplier</t>
  </si>
  <si>
    <t>Select an item</t>
  </si>
  <si>
    <t>BST_BST 17 mm basket</t>
  </si>
  <si>
    <t>BST_BST 6 mm basket</t>
  </si>
  <si>
    <t>BST_BST 12 mm basket</t>
  </si>
  <si>
    <t>Select a supplier_Select an item</t>
  </si>
  <si>
    <t>Hexcyl_Hexcyl 5 mm basket</t>
  </si>
  <si>
    <t>Hexcyl_Hexcyl 3 mm basket</t>
  </si>
  <si>
    <t>Hexcyl_Hexcyl 15 mm basket</t>
  </si>
  <si>
    <t>Hexcyl_Hexcyl 20 mm basket</t>
  </si>
  <si>
    <t>Hexcyl_Hexcyl 10 mm basket</t>
  </si>
  <si>
    <t>Seapa_Seapa 6 mm basket</t>
  </si>
  <si>
    <t>Seapa_Seapa 3 mm basket</t>
  </si>
  <si>
    <t>Seapa_Seapa 12 mm basket</t>
  </si>
  <si>
    <t>Data Range: 'ALS'!$E$2:$G$14</t>
  </si>
  <si>
    <t>Output Range: 'Gear Costs'!$C$8:$E$8</t>
  </si>
  <si>
    <t>Output Range: 'Gear Costs'!$C$9:$E$9</t>
  </si>
  <si>
    <t>BST_BST bayco line</t>
  </si>
  <si>
    <t>Hexcyl_Hexcyl vexcyl line</t>
  </si>
  <si>
    <t>Seapa_Seapa cable</t>
  </si>
  <si>
    <t>Data Range: 'ALS'!$E$15:$G$19</t>
  </si>
  <si>
    <t>Output Range: 'Gear Costs'!$C$7:$E$7</t>
  </si>
  <si>
    <t>BST_BST dripper tube</t>
  </si>
  <si>
    <t>Hexcyl_Hexcyl oyster tube</t>
  </si>
  <si>
    <t>Seapa_Seapa outer sleeve</t>
  </si>
  <si>
    <t>Data Range: 'ALS'!$E$20:$G$24</t>
  </si>
  <si>
    <t>Output Range: 'Gear Costs'!$C$6:$E$6</t>
  </si>
  <si>
    <t>BST_BST riser clip</t>
  </si>
  <si>
    <t>Hexcyl_Hexcyl post riser clip</t>
  </si>
  <si>
    <t>Seapa_Seapa wide body riser clip</t>
  </si>
  <si>
    <t>Data Range: 'ALS'!$E$25:$G$29</t>
  </si>
  <si>
    <t>Output Range: 'Gear Costs'!$C$5:$E$5</t>
  </si>
  <si>
    <t>Boxed, square mesh, partially assembled, 4 mm</t>
  </si>
  <si>
    <t>Boxed, square mesh, partially assembled, 6 mm</t>
  </si>
  <si>
    <t>Custom (type price in column F)</t>
  </si>
  <si>
    <t>Custom_Custom (type price in column F)</t>
  </si>
  <si>
    <t>2/14/2023 2:56:51 PM This data is the auxiliary data generated by Kutools Dynamic Drop-down List</t>
  </si>
  <si>
    <t>2/14/2023 2:57:18 PM This data is the auxiliary data generated by Kutools Dynamic Drop-down List</t>
  </si>
  <si>
    <t>2/14/2023 2:57:27 PM This data is the auxiliary data generated by Kutools Dynamic Drop-down List</t>
  </si>
  <si>
    <t>2/14/2023 2:57:38 PM This data is the auxiliary data generated by Kutools Dynamic Drop-down List</t>
  </si>
  <si>
    <t>Custom (insert price in column F)</t>
  </si>
  <si>
    <t>Custom_Custom (insert price in column F)</t>
  </si>
  <si>
    <t>OysterGro_ProFlo wire mesh, 6 bag cage</t>
  </si>
  <si>
    <t>OysterGro_Hybrid Shift ProFlo aluminum, 6 bag cage</t>
  </si>
  <si>
    <t>OysterGro_HighFlo wire mesh, 6 bag cage</t>
  </si>
  <si>
    <t>OysterGro_Hybrid Shift High Flo aluminum, 6 bag cage</t>
  </si>
  <si>
    <t>FlowNGrow/Ketcham Supply_Flow N Grow wire mesh, 6 bag cage</t>
  </si>
  <si>
    <t>FlowNGrow/Ketcham Supply_Flow N Grow aluminum, 6 bag cage</t>
  </si>
  <si>
    <t>Zapco/Outlaw Oyster Co_Flip N Grow plastic, 6 bag cage</t>
  </si>
  <si>
    <t>Hooper's Island Oyster Co_Hi-Flow System aluminum, 6 bag cage</t>
  </si>
  <si>
    <t>Hooper's Island Oyster Co_HI-Flow System wire mesh, 6 bag cage</t>
  </si>
  <si>
    <t>Data Range: 'FC'!$E$2:$G$12</t>
  </si>
  <si>
    <t>Output Range: 'Gear Costs'!$C$20:$E$20</t>
  </si>
  <si>
    <t>2/14/2023 3:02:34 PM This data is the auxiliary data generated by Kutools Dynamic Drop-down List</t>
  </si>
  <si>
    <t>OysterGro_Boxed, square mesh, partially assembled, 6 mm</t>
  </si>
  <si>
    <t>OysterGro_Boxed, square mesh, assembled, 6 mm</t>
  </si>
  <si>
    <t>OysterGro_Boxed, square mesh, assembled, 4 mm</t>
  </si>
  <si>
    <t>OysterGro_Boxed, square mesh, unassembled, 6 mm</t>
  </si>
  <si>
    <t>OysterGro_Boxed, square mesh, unassembled, 4 mm</t>
  </si>
  <si>
    <t>OysterGro_Boxed, square mesh, partially assembled, 4 mm</t>
  </si>
  <si>
    <t>Intermas/Outlaw Oyster Co_Pillowcase, diamond mesh, 4 mm</t>
  </si>
  <si>
    <t>Intermas/Outlaw Oyster Co_Pillowcase, diamond mesh, 2 mm</t>
  </si>
  <si>
    <t>Intermas/Ketcham Supply_Pillowcase, diamond mesh, 6 mm</t>
  </si>
  <si>
    <t>Intermas/Ketcham Supply_Pillowcase, diamond mesh, 2 mm</t>
  </si>
  <si>
    <t>Intermas/Ketcham Supply_Boxed, square mesh, unassembled, 6 mm</t>
  </si>
  <si>
    <t>Intermas/Ketcham Supply_Boxed, square mesh, unassembled, 4 mm</t>
  </si>
  <si>
    <t>Intermas/Ketcham Supply_Pillowcase, diamond mesh, 4 mm</t>
  </si>
  <si>
    <t>Data Range: 'FC'!$E$13:$G$27</t>
  </si>
  <si>
    <t>Output Range: 'Gear Costs'!$C$21:$E$21</t>
  </si>
  <si>
    <t>2/14/2023 3:03:26 PM This data is the auxiliary data generated by Kutools Dynamic Drop-down List</t>
  </si>
  <si>
    <t>OysterGro_Boxed, square mesh,partially assembled, 14 mm</t>
  </si>
  <si>
    <t>OysterGro_Boxed, square mesh, unassembled, 18 mm</t>
  </si>
  <si>
    <t>OysterGro_Boxed, square mesh, assembled, 18 mm</t>
  </si>
  <si>
    <t>OysterGro_Boxed, square mesh, assembled, 14 mm</t>
  </si>
  <si>
    <t>OysterGro_Boxed, square mesh,partially assembled, 18 mm</t>
  </si>
  <si>
    <t>OysterGro_Boxed, square mesh, unassembled, 9 mm</t>
  </si>
  <si>
    <t>OysterGro_Boxed, square mesh,partially assembled, 9 mm</t>
  </si>
  <si>
    <t>OysterGro_Boxed, square mesh, assembled, 9 mm</t>
  </si>
  <si>
    <t>OysterGro_Boxed, square mesh, unassembled, 14 mm</t>
  </si>
  <si>
    <t>Intermas/Outlaw Oyster Co_Boxed, square mesh, unassembled, 14 mm</t>
  </si>
  <si>
    <t>Intermas/Outlaw Oyster Co_Boxed, square mesh, unassembled, 18 mm</t>
  </si>
  <si>
    <t>Intermas/Outlaw Oyster Co_Boxed, square mesh, unassembled, 9 mm</t>
  </si>
  <si>
    <t>Intermas/Ketcham Supply_Pillowcase, diamond mesh, 9 mm</t>
  </si>
  <si>
    <t>Intermas/Ketcham Supply_Pillowcase, diamond mesh, 23 mm</t>
  </si>
  <si>
    <t>Intermas/Ketcham Supply_Boxed, square mesh, unassembled, 18 mm</t>
  </si>
  <si>
    <t>Intermas/Ketcham Supply_Pillowcase, diamond mesh, 18 mm</t>
  </si>
  <si>
    <t>Intermas/Ketcham Supply_Boxed, square mesh, unassembled, 9 mm</t>
  </si>
  <si>
    <t>Intermas/Ketcham Supply_Pillowcase, diamond mesh, 13 mm</t>
  </si>
  <si>
    <t>Intermas/Ketcham Supply_Boxed, square mesh, unassembled, 14 mm</t>
  </si>
  <si>
    <t>Data Range: 'FC'!$E$28:$G$48</t>
  </si>
  <si>
    <t>Output Range: 'Gear Costs'!$C$22:$E$22</t>
  </si>
  <si>
    <t>2/14/2023 3:04:35 PM This data is the auxiliary data generated by Kutools Dynamic Drop-down List</t>
  </si>
  <si>
    <t>Ketcham Supply_Bungee cord with plastic hook</t>
  </si>
  <si>
    <t>Ketcham Supply_PVC slider bag closure (for diamond mesh bags)</t>
  </si>
  <si>
    <t>Ketcham Supply_Diaper pin bag closures</t>
  </si>
  <si>
    <t>Ketcham Supply_Bungee cord with stainless steel hook</t>
  </si>
  <si>
    <t>Ketcham Supply_Bungee cord handle</t>
  </si>
  <si>
    <t>Outlaw Oyster Co_Zip ties, 8", black, 1000 per pack</t>
  </si>
  <si>
    <t>Data Range: 'FC'!$E$49:$G$56</t>
  </si>
  <si>
    <t>Output Range: 'Gear Costs'!$C$23:$E$23</t>
  </si>
  <si>
    <t>2/14/2023 3:05:30 PM This data is the auxiliary data generated by Kutools Dynamic Drop-down List</t>
  </si>
  <si>
    <t>Ketcham Supply_Rubber puck</t>
  </si>
  <si>
    <t>Outlaw Oyster Co_Rubber puck</t>
  </si>
  <si>
    <t>Data Range: 'FC'!$E$57:$G$60</t>
  </si>
  <si>
    <t>Output Range: 'Gear Costs'!$C$19:$E$19</t>
  </si>
  <si>
    <t>2/14/2023 3:06:20 PM This data is the auxiliary data generated by Kutools Dynamic Drop-down List</t>
  </si>
  <si>
    <t>FlipFarm_Hexcyl baskets with attachments, 10 mm</t>
  </si>
  <si>
    <t>FlipFarm_Hexcyl basket with attachments, 5 mm</t>
  </si>
  <si>
    <t>Data Range: 'SAFB'!$E$2:$G$5</t>
  </si>
  <si>
    <t>Output Range: 'Gear Costs'!$C$31:$E$31</t>
  </si>
  <si>
    <t>2/14/2023 3:15:01 PM This data is the auxiliary data generated by Kutools Dynamic Drop-down List</t>
  </si>
  <si>
    <t>Output Range: 'Gear Costs'!$C$32:$E$32</t>
  </si>
  <si>
    <t>2/14/2023 3:15:26 PM This data is the auxiliary data generated by Kutools Dynamic Drop-down List</t>
  </si>
  <si>
    <t>FlipFarm_Filling station with 3-way funnel (needs a shuttle hull)</t>
  </si>
  <si>
    <t>FlipFarm_Shuttle hull, aluminum</t>
  </si>
  <si>
    <t>FlipFarm_C-Quip line hauler</t>
  </si>
  <si>
    <t>FlipFarm_2.5 mm elevator with mounting bracket</t>
  </si>
  <si>
    <t>FlipFarm_Elevator drive 12 volt with 60:0 gearbox</t>
  </si>
  <si>
    <t>FlipFarm_C-Quip power pack battery box (batteries not included)</t>
  </si>
  <si>
    <t>FlipFarm_Heli-Cat, including flipper and return flipper</t>
  </si>
  <si>
    <t>FlipFarm_Empty station (needs a shuttle hull)</t>
  </si>
  <si>
    <t>Data Range: 'SAFB'!$E$6:$G$15</t>
  </si>
  <si>
    <t>Output Range: 'Gear Costs'!$C$33:$E$33</t>
  </si>
  <si>
    <t>2/14/2023 3:16:32 PM This data is the auxiliary data generated by Kutools Dynamic Drop-down List</t>
  </si>
  <si>
    <t>Output Range: 'Gear Costs'!$C$34:$E$34</t>
  </si>
  <si>
    <t>2/14/2023 3:21:21 PM This data is the auxiliary data generated by Kutools Dynamic Drop-down List</t>
  </si>
  <si>
    <t>Output Range: 'Gear Costs'!$C$35:$E$35</t>
  </si>
  <si>
    <t>2/14/2023 3:21:46 PM This data is the auxiliary data generated by Kutools Dynamic Drop-down List</t>
  </si>
  <si>
    <t>Output Range: 'Gear Costs'!$C$36:$E$36</t>
  </si>
  <si>
    <t>2/14/2023 3:22:14 PM This data is the auxiliary data generated by Kutools Dynamic Drop-down List</t>
  </si>
  <si>
    <t>Output Range: 'Gear Costs'!$C$37:$E$37</t>
  </si>
  <si>
    <t>2/14/2023 3:22:41 PM This data is the auxiliary data generated by Kutools Dynamic Drop-down List</t>
  </si>
  <si>
    <t>Output Range: 'Gear Costs'!$C$38:$E$38</t>
  </si>
  <si>
    <t>2/14/2023 3:23:23 PM This data is the auxiliary data generated by Kutools Dynamic Drop-down List</t>
  </si>
  <si>
    <t>Output Range: 'Gear Costs'!$C$39:$E$39</t>
  </si>
  <si>
    <t>2/14/2023 3:23:53 PM This data is the auxiliary data generated by Kutools Dynamic Drop-down List</t>
  </si>
  <si>
    <t>Output Range: 'Gear Costs'!$C$40:$E$40</t>
  </si>
  <si>
    <t>2/14/2023 3:24:21 PM This data is the auxiliary data generated by Kutools Dynamic Drop-down List</t>
  </si>
  <si>
    <t>Data Range: 'FB side'!$E$2:$G$11</t>
  </si>
  <si>
    <t>Output Range: 'Gear Costs'!$C$48:$E$48</t>
  </si>
  <si>
    <t>2/14/2023 3:31:50 PM This data is the auxiliary data generated by Kutools Dynamic Drop-down List</t>
  </si>
  <si>
    <t>Output Range: 'Gear Costs'!$C$49:$E$49</t>
  </si>
  <si>
    <t>2/14/2023 3:32:20 PM This data is the auxiliary data generated by Kutools Dynamic Drop-down List</t>
  </si>
  <si>
    <t>Intermas/Outlaw Oyster Co_Plastic 4 liter floats</t>
  </si>
  <si>
    <t>Intermas/Ketcham Supply_Plastic bullet floats</t>
  </si>
  <si>
    <t>Data Range: 'FB side'!$E$12:$G$15</t>
  </si>
  <si>
    <t>Output Range: 'Gear Costs'!$C$50:$E$50</t>
  </si>
  <si>
    <t>2/14/2023 3:33:10 PM This data is the auxiliary data generated by Kutools Dynamic Drop-down List</t>
  </si>
  <si>
    <t>Outlaw Oyster Co_14" Black UV Zip Ties, 1000 pack, 75 lb test</t>
  </si>
  <si>
    <t>Data Range: 'FB side'!$E$16:$G$18</t>
  </si>
  <si>
    <t>Output Range: 'Gear Costs'!$C$51:$E$51</t>
  </si>
  <si>
    <t>2/14/2023 3:33:45 PM This data is the auxiliary data generated by Kutools Dynamic Drop-down List</t>
  </si>
  <si>
    <t>Ketcham Supply_Stainless steel longline clip for 1/2" rope, and bungee</t>
  </si>
  <si>
    <t>Zapco/Outlaw Oyster Co_Zapco bag storm clip kits</t>
  </si>
  <si>
    <t>Data Range: 'FB side'!$E$19:$G$22</t>
  </si>
  <si>
    <t>Output Range: 'Gear Costs'!$C$52:$E$52</t>
  </si>
  <si>
    <t>2/14/2023 3:34:18 PM This data is the auxiliary data generated by Kutools Dynamic Drop-down List</t>
  </si>
  <si>
    <t>Outlaw Oyster Co_Zip ties, 8", UV, black, 1000 per pack</t>
  </si>
  <si>
    <t>Data Range: 'FB side'!$E$23:$G$28</t>
  </si>
  <si>
    <t>Output Range: 'Gear Costs'!$C$53:$E$53</t>
  </si>
  <si>
    <t>2/14/2023 3:35:16 PM This data is the auxiliary data generated by Kutools Dynamic Drop-down List</t>
  </si>
  <si>
    <t>Go Deep/Hooper's Island Oyster Co_Assembled bag, with floats and clips, 14 mm</t>
  </si>
  <si>
    <t>Go Deep/Hooper's Island Oyster Co_Assembled bag, with floats and clips, 9 mm</t>
  </si>
  <si>
    <t>Go Deep/Hooper's Island Oyster Co_Assembled bag, with floats and clips, 4 mm</t>
  </si>
  <si>
    <t>Hexcyl/Hooper's Island Oyster Co_Hexcyl Pod, 5 mm mesh, assembled</t>
  </si>
  <si>
    <t>Hexcyl/Hooper's Island Oyster Co_Hexcyl Pod, 10 mm mesh, assembled</t>
  </si>
  <si>
    <t>Hexcyl/Hooper's Island Oyster Co_Hexcyl Pod, 3 mm mesh, assembled</t>
  </si>
  <si>
    <t>Hexcyl/Hooper's Island Oyster Co_Hexcyl Pod, 15 mm mesh, assembled</t>
  </si>
  <si>
    <t>Hexcyl/Hooper's Island Oyster Co_Hexcyl Pod, 20 mm mesh, assembled</t>
  </si>
  <si>
    <t xml:space="preserve">Zapco/Outlaw Oyster Co_Assembled bag, sinkable plastic floats on top, 10 mm </t>
  </si>
  <si>
    <t xml:space="preserve">Zapco/Outlaw Oyster Co_Assembled bag, sinkable plastic floats on top, 16 mm </t>
  </si>
  <si>
    <t xml:space="preserve">Zapco/Outlaw Oyster Co_Assembled bag, sinkable plastic floats on top, 5 mm </t>
  </si>
  <si>
    <t>Data Range: 'FB Top'!$E$2:$G$14</t>
  </si>
  <si>
    <t>Output Range: 'Gear Costs'!$C$61:$E$61</t>
  </si>
  <si>
    <t>2/14/2023 3:37:55 PM This data is the auxiliary data generated by Kutools Dynamic Drop-down List</t>
  </si>
  <si>
    <t>Output Range: 'Gear Costs'!$C$62:$E$62</t>
  </si>
  <si>
    <t>2/14/2023 3:38:33 PM This data is the auxiliary data generated by Kutools Dynamic Drop-down List</t>
  </si>
  <si>
    <t>Data Range: 'FB Top'!$E$21:$G$24</t>
  </si>
  <si>
    <t>Output Range: 'Gear Costs'!$C$63:$E$63</t>
  </si>
  <si>
    <t>2/14/2023 3:39:06 PM This data is the auxiliary data generated by Kutools Dynamic Drop-down List</t>
  </si>
  <si>
    <t>Data Range: 'FB Top'!$E$15:$G$20</t>
  </si>
  <si>
    <t>Output Range: 'Gear Costs'!$C$64:$E$64</t>
  </si>
  <si>
    <t>2/14/2023 3:39:43 PM This data is the auxiliary data generated by Kutools Dynamic Drop-down List</t>
  </si>
  <si>
    <t>Total Length (ft)</t>
  </si>
  <si>
    <t>Total Width (ft)</t>
  </si>
  <si>
    <t>Estimating Farm Size and Gear Costs for Commercial Oyster Aquaculture</t>
  </si>
  <si>
    <t># Runs</t>
  </si>
  <si>
    <t xml:space="preserve">Developers: </t>
  </si>
  <si>
    <t>Dr. Vicki Pruente - Palacios Marine Agricultural Research (PMAR)</t>
  </si>
  <si>
    <t>Russell  "Rusty" Grice - Auburn Univeristy Shellfish Lab</t>
  </si>
  <si>
    <t xml:space="preserve">Disclaimers: </t>
  </si>
  <si>
    <t xml:space="preserve">This tool is meant to help potential and current farmers estimate the gear costs associated with off-bottom oyster aquaculture. All prices listed are MSRP/list prices obtained in fall 2022, and are subject to change.The costs in this spreadsheet do not include taxes, freight, and any applicable bulk discounts. Farmers should use this tool for planning purposes, but are responsible for contacting distributors to obtain up to date pricing that could also be used in the Custom Price column of the tool. </t>
  </si>
  <si>
    <t xml:space="preserve">Acknowledgements: </t>
  </si>
  <si>
    <t xml:space="preserve">This tool was made possible with the help and expertise of Glen Chaplin (Auburn University Shellfish Lab), Rob Hein (PMAR), and Ellis Chapman (PMAR). </t>
  </si>
  <si>
    <t xml:space="preserve">Assembled Hexcyl Pod, 3 mm </t>
  </si>
  <si>
    <t xml:space="preserve">Assembled Hexcyl Pod, 15 mm </t>
  </si>
  <si>
    <t xml:space="preserve">Assembled Hexcyl Pod, 20 mm </t>
  </si>
  <si>
    <t xml:space="preserve">Assembled, sinkable plastic floats, 5 mm </t>
  </si>
  <si>
    <t>Assembled, sinkable plastic floats, 10 mm</t>
  </si>
  <si>
    <t xml:space="preserve">Assembled, sinkable plastic floats, 16 mm </t>
  </si>
  <si>
    <t>Assembled Hexcyl Pod, 5 mm</t>
  </si>
  <si>
    <t>Assembled Hexcyl Pod, 10 mm</t>
  </si>
  <si>
    <t>For more information, contact your county Extension office. Visit www.aces.edu/directory.</t>
  </si>
  <si>
    <t>Trade and brand names used in this publication are given for information purposes only. No guarantee, endorsement, or discrimination among comparable products is intended or implied by the Alabama Cooperative Extension System.</t>
  </si>
  <si>
    <t>The Alabama Cooperative Extension System (Alabama A&amp;M University and Auburn University) is an equal opportunity educator, employer, and provider.</t>
  </si>
  <si>
    <r>
      <t>New May 2023</t>
    </r>
    <r>
      <rPr>
        <sz val="12"/>
        <color rgb="FF000000"/>
        <rFont val="Calibri"/>
        <family val="2"/>
        <scheme val="minor"/>
      </rPr>
      <t>, ANR-2999</t>
    </r>
  </si>
  <si>
    <t>© 2023 by the Alabama Cooperative Extension System.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</si>
</sst>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0.000"/>
    <numFmt numFmtId="166" formatCode="_(* #,##0_);_(* \(#,##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22"/>
      <color theme="1"/>
      <name val="Calibri"/>
      <family val="2"/>
      <scheme val="minor"/>
    </font>
    <font>
      <b/>
      <u/>
      <sz val="15"/>
      <color rgb="FF000000"/>
      <name val="Calibri"/>
      <family val="2"/>
      <scheme val="minor"/>
    </font>
    <font>
      <sz val="15"/>
      <color rgb="FF000000"/>
      <name val="Calibri"/>
      <family val="2"/>
      <scheme val="minor"/>
    </font>
    <font>
      <b/>
      <sz val="9"/>
      <color rgb="FF000000"/>
      <name val="Tahoma"/>
      <family val="2"/>
    </font>
    <font>
      <sz val="9"/>
      <color rgb="FF000000"/>
      <name val="Tahoma"/>
      <family val="2"/>
    </font>
    <font>
      <b/>
      <sz val="12"/>
      <color rgb="FF000000"/>
      <name val="Calibri"/>
      <family val="2"/>
      <scheme val="minor"/>
    </font>
    <font>
      <sz val="12"/>
      <color rgb="FF000000"/>
      <name val="Calibri"/>
      <family val="2"/>
      <scheme val="minor"/>
    </font>
    <font>
      <u/>
      <sz val="11"/>
      <color theme="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1"/>
        <bgColor indexed="64"/>
      </patternFill>
    </fill>
  </fills>
  <borders count="56">
    <border>
      <left/>
      <right/>
      <top/>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theme="0" tint="-0.249977111117893"/>
      </right>
      <top style="thin">
        <color indexed="64"/>
      </top>
      <bottom style="thin">
        <color theme="0" tint="-0.34998626667073579"/>
      </bottom>
      <diagonal/>
    </border>
    <border>
      <left/>
      <right style="thin">
        <color theme="0" tint="-0.249977111117893"/>
      </right>
      <top/>
      <bottom style="thin">
        <color theme="0" tint="-0.34998626667073579"/>
      </bottom>
      <diagonal/>
    </border>
    <border>
      <left/>
      <right style="thin">
        <color theme="0" tint="-0.249977111117893"/>
      </right>
      <top/>
      <bottom style="medium">
        <color indexed="64"/>
      </bottom>
      <diagonal/>
    </border>
    <border>
      <left style="medium">
        <color indexed="64"/>
      </left>
      <right style="thin">
        <color theme="0" tint="-0.34998626667073579"/>
      </right>
      <top style="thin">
        <color indexed="64"/>
      </top>
      <bottom style="thin">
        <color theme="0" tint="-0.249977111117893"/>
      </bottom>
      <diagonal/>
    </border>
    <border>
      <left/>
      <right style="thin">
        <color theme="0" tint="-0.34998626667073579"/>
      </right>
      <top style="thin">
        <color indexed="64"/>
      </top>
      <bottom style="thin">
        <color theme="0" tint="-0.34998626667073579"/>
      </bottom>
      <diagonal/>
    </border>
    <border>
      <left style="medium">
        <color indexed="64"/>
      </left>
      <right style="thin">
        <color theme="0" tint="-0.34998626667073579"/>
      </right>
      <top style="thin">
        <color theme="0" tint="-0.249977111117893"/>
      </top>
      <bottom style="thin">
        <color theme="0" tint="-0.249977111117893"/>
      </bottom>
      <diagonal/>
    </border>
    <border>
      <left/>
      <right style="thin">
        <color theme="0" tint="-0.34998626667073579"/>
      </right>
      <top/>
      <bottom style="thin">
        <color theme="0" tint="-0.34998626667073579"/>
      </bottom>
      <diagonal/>
    </border>
    <border>
      <left style="medium">
        <color indexed="64"/>
      </left>
      <right style="thin">
        <color theme="0" tint="-0.34998626667073579"/>
      </right>
      <top style="thin">
        <color theme="0" tint="-0.249977111117893"/>
      </top>
      <bottom style="medium">
        <color indexed="64"/>
      </bottom>
      <diagonal/>
    </border>
    <border>
      <left/>
      <right style="thin">
        <color theme="0" tint="-0.34998626667073579"/>
      </right>
      <top/>
      <bottom style="medium">
        <color indexed="64"/>
      </bottom>
      <diagonal/>
    </border>
    <border>
      <left style="thin">
        <color theme="0" tint="-0.249977111117893"/>
      </left>
      <right style="thin">
        <color indexed="64"/>
      </right>
      <top style="thin">
        <color indexed="64"/>
      </top>
      <bottom style="thin">
        <color theme="0" tint="-0.34998626667073579"/>
      </bottom>
      <diagonal/>
    </border>
    <border>
      <left style="thin">
        <color theme="0" tint="-0.249977111117893"/>
      </left>
      <right style="thin">
        <color indexed="64"/>
      </right>
      <top style="thin">
        <color theme="0" tint="-0.34998626667073579"/>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medium">
        <color indexed="64"/>
      </right>
      <top style="thin">
        <color indexed="64"/>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diagonal/>
    </border>
    <border>
      <left style="medium">
        <color indexed="64"/>
      </left>
      <right style="thin">
        <color theme="0" tint="-0.34998626667073579"/>
      </right>
      <top/>
      <bottom style="medium">
        <color indexed="64"/>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medium">
        <color indexed="64"/>
      </bottom>
      <diagonal/>
    </border>
    <border>
      <left style="thin">
        <color theme="0" tint="-0.34998626667073579"/>
      </left>
      <right style="thin">
        <color theme="0" tint="-0.34998626667073579"/>
      </right>
      <top/>
      <bottom/>
      <diagonal/>
    </border>
    <border>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right/>
      <top style="thin">
        <color theme="0" tint="-0.34998626667073579"/>
      </top>
      <bottom style="thin">
        <color theme="0" tint="-0.34998626667073579"/>
      </bottom>
      <diagonal/>
    </border>
    <border>
      <left/>
      <right style="medium">
        <color indexed="64"/>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cellStyleXfs>
  <cellXfs count="152">
    <xf numFmtId="0" fontId="0" fillId="0" borderId="0" xfId="0"/>
    <xf numFmtId="0" fontId="2" fillId="2" borderId="0" xfId="0" applyFont="1" applyFill="1"/>
    <xf numFmtId="0" fontId="2" fillId="0" borderId="0" xfId="0" applyFont="1"/>
    <xf numFmtId="0" fontId="0" fillId="4" borderId="0" xfId="0" applyFill="1"/>
    <xf numFmtId="44" fontId="0" fillId="0" borderId="0" xfId="2" applyFont="1"/>
    <xf numFmtId="44" fontId="2" fillId="2" borderId="0" xfId="2" applyFont="1" applyFill="1"/>
    <xf numFmtId="44" fontId="0" fillId="0" borderId="0" xfId="2" applyFont="1" applyFill="1"/>
    <xf numFmtId="44" fontId="2" fillId="0" borderId="0" xfId="2" applyFont="1" applyFill="1"/>
    <xf numFmtId="0" fontId="0" fillId="6" borderId="0" xfId="0" applyFill="1"/>
    <xf numFmtId="44" fontId="0" fillId="6" borderId="0" xfId="2" applyFont="1" applyFill="1"/>
    <xf numFmtId="44" fontId="0" fillId="4" borderId="0" xfId="2" applyFont="1" applyFill="1"/>
    <xf numFmtId="0" fontId="0" fillId="0" borderId="2" xfId="0" applyBorder="1"/>
    <xf numFmtId="44" fontId="0" fillId="0" borderId="2" xfId="2" applyFont="1" applyFill="1" applyBorder="1"/>
    <xf numFmtId="44" fontId="0" fillId="0" borderId="2" xfId="2" applyFont="1" applyBorder="1"/>
    <xf numFmtId="0" fontId="0" fillId="6" borderId="2" xfId="0" applyFill="1" applyBorder="1"/>
    <xf numFmtId="44" fontId="0" fillId="6" borderId="2" xfId="2" applyFont="1" applyFill="1" applyBorder="1"/>
    <xf numFmtId="0" fontId="2" fillId="4" borderId="0" xfId="0" applyFont="1" applyFill="1"/>
    <xf numFmtId="44" fontId="2" fillId="4" borderId="0" xfId="2" applyFont="1" applyFill="1"/>
    <xf numFmtId="44" fontId="2" fillId="0" borderId="0" xfId="2" applyFont="1"/>
    <xf numFmtId="0" fontId="2" fillId="6" borderId="0" xfId="0" applyFont="1" applyFill="1"/>
    <xf numFmtId="44" fontId="2" fillId="6" borderId="0" xfId="2" applyFont="1" applyFill="1"/>
    <xf numFmtId="0" fontId="0" fillId="4" borderId="2" xfId="0" applyFill="1" applyBorder="1"/>
    <xf numFmtId="44" fontId="0" fillId="4" borderId="2" xfId="2" applyFont="1" applyFill="1" applyBorder="1"/>
    <xf numFmtId="44" fontId="0" fillId="0" borderId="0" xfId="2" applyFont="1" applyBorder="1"/>
    <xf numFmtId="44" fontId="1" fillId="0" borderId="2" xfId="2" applyFont="1" applyBorder="1"/>
    <xf numFmtId="0" fontId="0" fillId="0" borderId="0" xfId="0" applyProtection="1">
      <protection locked="0"/>
    </xf>
    <xf numFmtId="0" fontId="0" fillId="0" borderId="0" xfId="0" applyAlignment="1" applyProtection="1">
      <alignment horizontal="center"/>
      <protection locked="0"/>
    </xf>
    <xf numFmtId="44" fontId="0" fillId="0" borderId="0" xfId="2" applyFont="1" applyBorder="1" applyAlignment="1" applyProtection="1">
      <alignment horizontal="center"/>
      <protection locked="0"/>
    </xf>
    <xf numFmtId="44" fontId="0" fillId="0" borderId="0" xfId="2" applyFont="1" applyAlignment="1" applyProtection="1">
      <alignment horizontal="center"/>
      <protection locked="0"/>
    </xf>
    <xf numFmtId="0" fontId="5" fillId="0" borderId="0" xfId="0" applyFont="1"/>
    <xf numFmtId="0" fontId="2" fillId="0" borderId="0" xfId="0" applyFont="1" applyProtection="1">
      <protection locked="0"/>
    </xf>
    <xf numFmtId="0" fontId="0" fillId="3" borderId="0" xfId="0" applyFill="1" applyProtection="1">
      <protection locked="0"/>
    </xf>
    <xf numFmtId="2" fontId="0" fillId="0" borderId="0" xfId="0" applyNumberFormat="1" applyProtection="1">
      <protection locked="0"/>
    </xf>
    <xf numFmtId="2" fontId="2" fillId="0" borderId="0" xfId="0" applyNumberFormat="1" applyFont="1" applyProtection="1">
      <protection locked="0"/>
    </xf>
    <xf numFmtId="166" fontId="0" fillId="0" borderId="1" xfId="0" applyNumberFormat="1" applyBorder="1"/>
    <xf numFmtId="0" fontId="0" fillId="0" borderId="0" xfId="0" applyAlignment="1">
      <alignment horizontal="center"/>
    </xf>
    <xf numFmtId="164" fontId="2" fillId="2" borderId="0" xfId="0" applyNumberFormat="1" applyFont="1" applyFill="1"/>
    <xf numFmtId="0" fontId="6" fillId="0" borderId="0" xfId="0" applyFont="1"/>
    <xf numFmtId="0" fontId="7" fillId="0" borderId="0" xfId="0" applyFont="1"/>
    <xf numFmtId="0" fontId="6" fillId="0" borderId="0" xfId="0" applyFont="1" applyAlignment="1">
      <alignment wrapText="1"/>
    </xf>
    <xf numFmtId="0" fontId="7" fillId="0" borderId="0" xfId="0" applyFont="1" applyAlignment="1">
      <alignment wrapText="1"/>
    </xf>
    <xf numFmtId="0" fontId="0" fillId="0" borderId="3" xfId="0" applyBorder="1"/>
    <xf numFmtId="0" fontId="0" fillId="3" borderId="3" xfId="0" applyFill="1" applyBorder="1" applyProtection="1">
      <protection locked="0"/>
    </xf>
    <xf numFmtId="165" fontId="0" fillId="0" borderId="3" xfId="0" applyNumberFormat="1" applyBorder="1"/>
    <xf numFmtId="2" fontId="0" fillId="0" borderId="4" xfId="0" applyNumberFormat="1" applyBorder="1"/>
    <xf numFmtId="0" fontId="0" fillId="0" borderId="6" xfId="0" applyBorder="1"/>
    <xf numFmtId="0" fontId="0" fillId="3" borderId="6" xfId="0" applyFill="1" applyBorder="1" applyProtection="1">
      <protection locked="0"/>
    </xf>
    <xf numFmtId="165" fontId="0" fillId="0" borderId="6" xfId="0" applyNumberFormat="1" applyBorder="1"/>
    <xf numFmtId="2" fontId="0" fillId="0" borderId="5" xfId="0" applyNumberFormat="1" applyBorder="1"/>
    <xf numFmtId="0" fontId="0" fillId="0" borderId="8" xfId="0" applyBorder="1"/>
    <xf numFmtId="0" fontId="0" fillId="3" borderId="8" xfId="0" applyFill="1" applyBorder="1" applyProtection="1">
      <protection locked="0"/>
    </xf>
    <xf numFmtId="165" fontId="0" fillId="0" borderId="8" xfId="0" applyNumberFormat="1" applyBorder="1"/>
    <xf numFmtId="2" fontId="0" fillId="0" borderId="7" xfId="0" applyNumberFormat="1" applyBorder="1"/>
    <xf numFmtId="0" fontId="2" fillId="2" borderId="10"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166" fontId="0" fillId="0" borderId="12" xfId="0" applyNumberFormat="1" applyBorder="1"/>
    <xf numFmtId="0" fontId="2" fillId="2" borderId="13" xfId="0" applyFont="1" applyFill="1" applyBorder="1" applyAlignment="1" applyProtection="1">
      <alignment horizontal="center"/>
      <protection locked="0"/>
    </xf>
    <xf numFmtId="0" fontId="0" fillId="0" borderId="14" xfId="0" applyBorder="1"/>
    <xf numFmtId="0" fontId="0" fillId="0" borderId="15" xfId="0" applyBorder="1"/>
    <xf numFmtId="0" fontId="0" fillId="0" borderId="7" xfId="0" applyBorder="1"/>
    <xf numFmtId="0" fontId="0" fillId="0" borderId="4" xfId="0" applyBorder="1"/>
    <xf numFmtId="0" fontId="2" fillId="2" borderId="9" xfId="0" applyFont="1" applyFill="1" applyBorder="1" applyAlignment="1" applyProtection="1">
      <alignment horizontal="center" wrapText="1"/>
      <protection locked="0"/>
    </xf>
    <xf numFmtId="0" fontId="0" fillId="3" borderId="7" xfId="0" applyFill="1" applyBorder="1" applyProtection="1">
      <protection locked="0"/>
    </xf>
    <xf numFmtId="0" fontId="0" fillId="3" borderId="4" xfId="0" applyFill="1" applyBorder="1" applyProtection="1">
      <protection locked="0"/>
    </xf>
    <xf numFmtId="166" fontId="0" fillId="0" borderId="7" xfId="1" applyNumberFormat="1" applyFont="1" applyBorder="1" applyProtection="1"/>
    <xf numFmtId="166" fontId="0" fillId="0" borderId="4" xfId="1" applyNumberFormat="1" applyFont="1" applyBorder="1" applyProtection="1"/>
    <xf numFmtId="164" fontId="0" fillId="0" borderId="1" xfId="0" applyNumberFormat="1" applyBorder="1"/>
    <xf numFmtId="44" fontId="0" fillId="7" borderId="0" xfId="2" applyFont="1" applyFill="1" applyBorder="1" applyAlignment="1" applyProtection="1">
      <alignment horizontal="center"/>
      <protection locked="0"/>
    </xf>
    <xf numFmtId="44" fontId="2" fillId="2" borderId="9" xfId="2" applyFont="1" applyFill="1" applyBorder="1" applyAlignment="1" applyProtection="1">
      <alignment horizontal="center"/>
      <protection locked="0"/>
    </xf>
    <xf numFmtId="164" fontId="0" fillId="7" borderId="7" xfId="0" applyNumberFormat="1" applyFill="1" applyBorder="1" applyProtection="1">
      <protection locked="0"/>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0" fillId="5" borderId="17" xfId="0" applyFill="1" applyBorder="1" applyAlignment="1" applyProtection="1">
      <alignment horizontal="center"/>
      <protection locked="0"/>
    </xf>
    <xf numFmtId="0" fontId="0" fillId="5" borderId="18" xfId="0" applyFill="1" applyBorder="1" applyAlignment="1" applyProtection="1">
      <alignment horizontal="center"/>
      <protection locked="0"/>
    </xf>
    <xf numFmtId="0" fontId="0" fillId="0" borderId="20" xfId="0" applyBorder="1" applyProtection="1">
      <protection locked="0"/>
    </xf>
    <xf numFmtId="0" fontId="0" fillId="0" borderId="19" xfId="0" applyBorder="1" applyProtection="1">
      <protection locked="0"/>
    </xf>
    <xf numFmtId="0" fontId="0" fillId="0" borderId="22" xfId="0" applyBorder="1" applyProtection="1">
      <protection locked="0"/>
    </xf>
    <xf numFmtId="0" fontId="0" fillId="0" borderId="21" xfId="0" applyBorder="1" applyProtection="1">
      <protection locked="0"/>
    </xf>
    <xf numFmtId="0" fontId="0" fillId="0" borderId="24" xfId="0" applyBorder="1" applyProtection="1">
      <protection locked="0"/>
    </xf>
    <xf numFmtId="0" fontId="0" fillId="0" borderId="23" xfId="0" applyBorder="1" applyProtection="1">
      <protection locked="0"/>
    </xf>
    <xf numFmtId="0" fontId="0" fillId="0" borderId="25" xfId="0" applyBorder="1" applyAlignment="1" applyProtection="1">
      <alignment horizontal="center"/>
      <protection locked="0"/>
    </xf>
    <xf numFmtId="0" fontId="0" fillId="0" borderId="26" xfId="0" applyBorder="1" applyAlignment="1" applyProtection="1">
      <alignment horizontal="center"/>
      <protection locked="0"/>
    </xf>
    <xf numFmtId="0" fontId="0" fillId="5" borderId="27" xfId="0" applyFill="1" applyBorder="1" applyAlignment="1" applyProtection="1">
      <alignment horizontal="center"/>
      <protection locked="0"/>
    </xf>
    <xf numFmtId="0" fontId="0" fillId="5" borderId="28" xfId="0" applyFill="1" applyBorder="1" applyAlignment="1" applyProtection="1">
      <alignment horizontal="center"/>
      <protection locked="0"/>
    </xf>
    <xf numFmtId="164" fontId="0" fillId="0" borderId="29" xfId="0" applyNumberFormat="1" applyBorder="1" applyProtection="1">
      <protection locked="0"/>
    </xf>
    <xf numFmtId="164" fontId="0" fillId="0" borderId="30" xfId="0" applyNumberFormat="1" applyBorder="1" applyProtection="1">
      <protection locked="0"/>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164" fontId="0" fillId="0" borderId="31" xfId="0" applyNumberFormat="1" applyBorder="1"/>
    <xf numFmtId="164" fontId="0" fillId="0" borderId="32" xfId="0" applyNumberFormat="1" applyBorder="1"/>
    <xf numFmtId="164" fontId="0" fillId="0" borderId="33" xfId="0" applyNumberFormat="1" applyBorder="1"/>
    <xf numFmtId="164" fontId="0" fillId="0" borderId="34" xfId="0" applyNumberFormat="1" applyBorder="1"/>
    <xf numFmtId="164" fontId="0" fillId="0" borderId="35" xfId="0" applyNumberFormat="1" applyBorder="1"/>
    <xf numFmtId="0" fontId="0" fillId="0" borderId="36" xfId="0" applyBorder="1" applyProtection="1">
      <protection locked="0"/>
    </xf>
    <xf numFmtId="0" fontId="0" fillId="0" borderId="37" xfId="0" applyBorder="1" applyProtection="1">
      <protection locked="0"/>
    </xf>
    <xf numFmtId="0" fontId="0" fillId="0" borderId="39" xfId="0" applyBorder="1" applyProtection="1">
      <protection locked="0"/>
    </xf>
    <xf numFmtId="0" fontId="0" fillId="0" borderId="32" xfId="0" applyBorder="1" applyProtection="1">
      <protection locked="0"/>
    </xf>
    <xf numFmtId="0" fontId="0" fillId="0" borderId="31" xfId="0" applyBorder="1" applyProtection="1">
      <protection locked="0"/>
    </xf>
    <xf numFmtId="0" fontId="0" fillId="0" borderId="38" xfId="0" applyBorder="1" applyAlignment="1" applyProtection="1">
      <alignment horizontal="center"/>
      <protection locked="0"/>
    </xf>
    <xf numFmtId="0" fontId="0" fillId="0" borderId="39" xfId="0" applyBorder="1" applyAlignment="1" applyProtection="1">
      <alignment horizontal="center"/>
      <protection locked="0"/>
    </xf>
    <xf numFmtId="0" fontId="0" fillId="0" borderId="32" xfId="0" applyBorder="1" applyAlignment="1" applyProtection="1">
      <alignment horizontal="center"/>
      <protection locked="0"/>
    </xf>
    <xf numFmtId="0" fontId="0" fillId="5" borderId="32" xfId="0" applyFill="1" applyBorder="1" applyAlignment="1" applyProtection="1">
      <alignment horizontal="center"/>
      <protection locked="0"/>
    </xf>
    <xf numFmtId="0" fontId="0" fillId="5" borderId="31" xfId="0" applyFill="1" applyBorder="1" applyAlignment="1" applyProtection="1">
      <alignment horizontal="center"/>
      <protection locked="0"/>
    </xf>
    <xf numFmtId="44" fontId="0" fillId="5" borderId="40" xfId="2" applyFont="1" applyFill="1" applyBorder="1" applyAlignment="1" applyProtection="1">
      <alignment horizontal="center"/>
      <protection locked="0"/>
    </xf>
    <xf numFmtId="44" fontId="0" fillId="5" borderId="41" xfId="2" applyFont="1" applyFill="1" applyBorder="1" applyAlignment="1" applyProtection="1">
      <alignment horizontal="center"/>
      <protection locked="0"/>
    </xf>
    <xf numFmtId="44" fontId="0" fillId="5" borderId="31" xfId="2" applyFont="1" applyFill="1" applyBorder="1" applyAlignment="1" applyProtection="1">
      <alignment horizontal="center"/>
      <protection locked="0"/>
    </xf>
    <xf numFmtId="44" fontId="0" fillId="5" borderId="32" xfId="2" applyFont="1" applyFill="1" applyBorder="1" applyAlignment="1" applyProtection="1">
      <alignment horizontal="center"/>
      <protection locked="0"/>
    </xf>
    <xf numFmtId="164" fontId="0" fillId="0" borderId="43" xfId="0" applyNumberFormat="1" applyBorder="1" applyProtection="1">
      <protection locked="0"/>
    </xf>
    <xf numFmtId="164" fontId="0" fillId="0" borderId="22" xfId="0" applyNumberFormat="1" applyBorder="1" applyProtection="1">
      <protection locked="0"/>
    </xf>
    <xf numFmtId="0" fontId="0" fillId="0" borderId="39" xfId="0" applyBorder="1" applyAlignment="1">
      <alignment horizontal="center"/>
    </xf>
    <xf numFmtId="164" fontId="0" fillId="0" borderId="39" xfId="0" applyNumberFormat="1" applyBorder="1"/>
    <xf numFmtId="44" fontId="0" fillId="5" borderId="43" xfId="2" applyFont="1" applyFill="1" applyBorder="1" applyAlignment="1" applyProtection="1">
      <alignment horizontal="center"/>
      <protection locked="0"/>
    </xf>
    <xf numFmtId="44" fontId="0" fillId="5" borderId="33" xfId="2" applyFont="1" applyFill="1" applyBorder="1" applyAlignment="1" applyProtection="1">
      <alignment horizontal="center"/>
      <protection locked="0"/>
    </xf>
    <xf numFmtId="44" fontId="0" fillId="5" borderId="44" xfId="2" applyFont="1" applyFill="1" applyBorder="1" applyAlignment="1" applyProtection="1">
      <alignment horizontal="center"/>
      <protection locked="0"/>
    </xf>
    <xf numFmtId="164" fontId="0" fillId="0" borderId="45" xfId="0" applyNumberFormat="1" applyBorder="1"/>
    <xf numFmtId="0" fontId="0" fillId="0" borderId="48" xfId="0" applyBorder="1" applyAlignment="1" applyProtection="1">
      <alignment horizontal="center"/>
      <protection locked="0"/>
    </xf>
    <xf numFmtId="164" fontId="0" fillId="0" borderId="49" xfId="0" applyNumberFormat="1" applyBorder="1"/>
    <xf numFmtId="0" fontId="0" fillId="0" borderId="41" xfId="0" applyBorder="1" applyProtection="1">
      <protection locked="0"/>
    </xf>
    <xf numFmtId="0" fontId="0" fillId="0" borderId="40" xfId="0" applyBorder="1" applyProtection="1">
      <protection locked="0"/>
    </xf>
    <xf numFmtId="0" fontId="0" fillId="0" borderId="41" xfId="0" applyBorder="1" applyAlignment="1" applyProtection="1">
      <alignment horizontal="center"/>
      <protection locked="0"/>
    </xf>
    <xf numFmtId="0" fontId="0" fillId="5" borderId="41" xfId="0" applyFill="1" applyBorder="1" applyAlignment="1" applyProtection="1">
      <alignment horizontal="center"/>
      <protection locked="0"/>
    </xf>
    <xf numFmtId="0" fontId="0" fillId="5" borderId="40" xfId="0" applyFill="1" applyBorder="1" applyAlignment="1" applyProtection="1">
      <alignment horizontal="center"/>
      <protection locked="0"/>
    </xf>
    <xf numFmtId="44" fontId="0" fillId="5" borderId="47" xfId="2" applyFont="1" applyFill="1" applyBorder="1" applyAlignment="1" applyProtection="1">
      <alignment horizontal="center"/>
      <protection locked="0"/>
    </xf>
    <xf numFmtId="44" fontId="0" fillId="5" borderId="24" xfId="2" applyFont="1" applyFill="1" applyBorder="1" applyAlignment="1" applyProtection="1">
      <alignment horizontal="center"/>
      <protection locked="0"/>
    </xf>
    <xf numFmtId="0" fontId="0" fillId="0" borderId="50" xfId="0" applyBorder="1" applyAlignment="1">
      <alignment horizontal="center"/>
    </xf>
    <xf numFmtId="0" fontId="0" fillId="0" borderId="41" xfId="0" applyBorder="1" applyAlignment="1">
      <alignment horizontal="center"/>
    </xf>
    <xf numFmtId="164" fontId="0" fillId="0" borderId="47" xfId="0" applyNumberFormat="1" applyBorder="1" applyProtection="1">
      <protection locked="0"/>
    </xf>
    <xf numFmtId="0" fontId="0" fillId="0" borderId="40" xfId="0" applyBorder="1" applyAlignment="1">
      <alignment horizontal="center"/>
    </xf>
    <xf numFmtId="164" fontId="0" fillId="0" borderId="41" xfId="0" applyNumberFormat="1" applyBorder="1"/>
    <xf numFmtId="164" fontId="0" fillId="0" borderId="40" xfId="0" applyNumberFormat="1" applyBorder="1"/>
    <xf numFmtId="164" fontId="0" fillId="0" borderId="51" xfId="0" applyNumberFormat="1" applyBorder="1"/>
    <xf numFmtId="0" fontId="0" fillId="0" borderId="50" xfId="0" applyBorder="1" applyProtection="1">
      <protection locked="0"/>
    </xf>
    <xf numFmtId="0" fontId="0" fillId="5" borderId="50" xfId="0" applyFill="1" applyBorder="1" applyAlignment="1" applyProtection="1">
      <alignment horizontal="center"/>
      <protection locked="0"/>
    </xf>
    <xf numFmtId="44" fontId="0" fillId="5" borderId="50" xfId="2" applyFont="1" applyFill="1" applyBorder="1" applyAlignment="1" applyProtection="1">
      <alignment horizontal="center"/>
      <protection locked="0"/>
    </xf>
    <xf numFmtId="44" fontId="0" fillId="5" borderId="46" xfId="2" applyFont="1" applyFill="1" applyBorder="1" applyAlignment="1" applyProtection="1">
      <alignment horizontal="center"/>
      <protection locked="0"/>
    </xf>
    <xf numFmtId="164" fontId="0" fillId="0" borderId="50" xfId="0" applyNumberFormat="1" applyBorder="1"/>
    <xf numFmtId="0" fontId="0" fillId="5" borderId="39" xfId="0" applyFill="1" applyBorder="1" applyAlignment="1" applyProtection="1">
      <alignment horizontal="center"/>
      <protection locked="0"/>
    </xf>
    <xf numFmtId="44" fontId="0" fillId="5" borderId="39" xfId="2" applyFont="1" applyFill="1" applyBorder="1" applyAlignment="1" applyProtection="1">
      <alignment horizontal="center"/>
      <protection locked="0"/>
    </xf>
    <xf numFmtId="44" fontId="0" fillId="5" borderId="22" xfId="2" applyFont="1" applyFill="1" applyBorder="1" applyAlignment="1" applyProtection="1">
      <alignment horizontal="center"/>
      <protection locked="0"/>
    </xf>
    <xf numFmtId="0" fontId="0" fillId="0" borderId="52" xfId="0" applyBorder="1" applyProtection="1">
      <protection locked="0"/>
    </xf>
    <xf numFmtId="0" fontId="0" fillId="0" borderId="53" xfId="0" applyBorder="1" applyProtection="1">
      <protection locked="0"/>
    </xf>
    <xf numFmtId="0" fontId="0" fillId="0" borderId="42" xfId="0" applyBorder="1" applyAlignment="1" applyProtection="1">
      <alignment horizontal="center"/>
      <protection locked="0"/>
    </xf>
    <xf numFmtId="44" fontId="0" fillId="7" borderId="42" xfId="2" applyFont="1" applyFill="1" applyBorder="1" applyAlignment="1" applyProtection="1">
      <alignment horizontal="center"/>
      <protection locked="0"/>
    </xf>
    <xf numFmtId="0" fontId="2" fillId="2" borderId="54" xfId="0" applyFont="1" applyFill="1" applyBorder="1" applyAlignment="1" applyProtection="1">
      <alignment horizontal="center"/>
      <protection locked="0"/>
    </xf>
    <xf numFmtId="0" fontId="2" fillId="2" borderId="55" xfId="0" applyFont="1" applyFill="1" applyBorder="1" applyAlignment="1" applyProtection="1">
      <alignment horizontal="center"/>
      <protection locked="0"/>
    </xf>
    <xf numFmtId="44" fontId="2" fillId="2" borderId="55" xfId="2" applyFont="1" applyFill="1" applyBorder="1" applyAlignment="1" applyProtection="1">
      <alignment horizontal="center"/>
      <protection locked="0"/>
    </xf>
    <xf numFmtId="0" fontId="12" fillId="0" borderId="0" xfId="3" applyAlignment="1">
      <alignment wrapText="1"/>
    </xf>
    <xf numFmtId="0" fontId="0" fillId="0" borderId="0" xfId="0" applyAlignment="1">
      <alignment wrapText="1"/>
    </xf>
    <xf numFmtId="0" fontId="11" fillId="0" borderId="0" xfId="0" applyFont="1" applyAlignment="1">
      <alignment wrapText="1"/>
    </xf>
    <xf numFmtId="0" fontId="10" fillId="0" borderId="0" xfId="0" applyFont="1" applyAlignment="1">
      <alignment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15</xdr:row>
      <xdr:rowOff>66675</xdr:rowOff>
    </xdr:from>
    <xdr:to>
      <xdr:col>1</xdr:col>
      <xdr:colOff>1028700</xdr:colOff>
      <xdr:row>19</xdr:row>
      <xdr:rowOff>179854</xdr:rowOff>
    </xdr:to>
    <xdr:pic>
      <xdr:nvPicPr>
        <xdr:cNvPr id="2" name="Picture 1">
          <a:extLst>
            <a:ext uri="{FF2B5EF4-FFF2-40B4-BE49-F238E27FC236}">
              <a16:creationId xmlns:a16="http://schemas.microsoft.com/office/drawing/2014/main" id="{3FC15083-FB36-4563-A619-9ADE7A44A8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6219825"/>
          <a:ext cx="1352550" cy="875179"/>
        </a:xfrm>
        <a:prstGeom prst="rect">
          <a:avLst/>
        </a:prstGeom>
      </xdr:spPr>
    </xdr:pic>
    <xdr:clientData/>
  </xdr:twoCellAnchor>
  <xdr:twoCellAnchor editAs="oneCell">
    <xdr:from>
      <xdr:col>1</xdr:col>
      <xdr:colOff>1021675</xdr:colOff>
      <xdr:row>14</xdr:row>
      <xdr:rowOff>174625</xdr:rowOff>
    </xdr:from>
    <xdr:to>
      <xdr:col>1</xdr:col>
      <xdr:colOff>4114800</xdr:colOff>
      <xdr:row>20</xdr:row>
      <xdr:rowOff>140655</xdr:rowOff>
    </xdr:to>
    <xdr:pic>
      <xdr:nvPicPr>
        <xdr:cNvPr id="4" name="Picture 3">
          <a:extLst>
            <a:ext uri="{FF2B5EF4-FFF2-40B4-BE49-F238E27FC236}">
              <a16:creationId xmlns:a16="http://schemas.microsoft.com/office/drawing/2014/main" id="{B72E4C43-C313-0EAF-AA15-7E601E854C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4775" y="5635625"/>
          <a:ext cx="3093125" cy="1109030"/>
        </a:xfrm>
        <a:prstGeom prst="rect">
          <a:avLst/>
        </a:prstGeom>
      </xdr:spPr>
    </xdr:pic>
    <xdr:clientData/>
  </xdr:twoCellAnchor>
  <xdr:twoCellAnchor editAs="oneCell">
    <xdr:from>
      <xdr:col>4</xdr:col>
      <xdr:colOff>409575</xdr:colOff>
      <xdr:row>15</xdr:row>
      <xdr:rowOff>0</xdr:rowOff>
    </xdr:from>
    <xdr:to>
      <xdr:col>6</xdr:col>
      <xdr:colOff>428625</xdr:colOff>
      <xdr:row>19</xdr:row>
      <xdr:rowOff>107670</xdr:rowOff>
    </xdr:to>
    <xdr:pic>
      <xdr:nvPicPr>
        <xdr:cNvPr id="9" name="Picture 8">
          <a:extLst>
            <a:ext uri="{FF2B5EF4-FFF2-40B4-BE49-F238E27FC236}">
              <a16:creationId xmlns:a16="http://schemas.microsoft.com/office/drawing/2014/main" id="{1809C242-F6A5-B7F6-5249-8FE3C442358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48550" y="6153150"/>
          <a:ext cx="1238250" cy="869670"/>
        </a:xfrm>
        <a:prstGeom prst="rect">
          <a:avLst/>
        </a:prstGeom>
      </xdr:spPr>
    </xdr:pic>
    <xdr:clientData/>
  </xdr:twoCellAnchor>
  <xdr:twoCellAnchor editAs="oneCell">
    <xdr:from>
      <xdr:col>1</xdr:col>
      <xdr:colOff>4495800</xdr:colOff>
      <xdr:row>15</xdr:row>
      <xdr:rowOff>158470</xdr:rowOff>
    </xdr:from>
    <xdr:to>
      <xdr:col>3</xdr:col>
      <xdr:colOff>546100</xdr:colOff>
      <xdr:row>19</xdr:row>
      <xdr:rowOff>72331</xdr:rowOff>
    </xdr:to>
    <xdr:pic>
      <xdr:nvPicPr>
        <xdr:cNvPr id="3" name="Picture 2">
          <a:extLst>
            <a:ext uri="{FF2B5EF4-FFF2-40B4-BE49-F238E27FC236}">
              <a16:creationId xmlns:a16="http://schemas.microsoft.com/office/drawing/2014/main" id="{42EC295A-49F0-BDBA-AF87-050CD573D10F}"/>
            </a:ext>
          </a:extLst>
        </xdr:cNvPr>
        <xdr:cNvPicPr>
          <a:picLocks noChangeAspect="1"/>
        </xdr:cNvPicPr>
      </xdr:nvPicPr>
      <xdr:blipFill>
        <a:blip xmlns:r="http://schemas.openxmlformats.org/officeDocument/2006/relationships" r:embed="rId4"/>
        <a:stretch>
          <a:fillRect/>
        </a:stretch>
      </xdr:blipFill>
      <xdr:spPr>
        <a:xfrm>
          <a:off x="5168900" y="5809970"/>
          <a:ext cx="2679700" cy="675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17</xdr:row>
      <xdr:rowOff>104775</xdr:rowOff>
    </xdr:from>
    <xdr:to>
      <xdr:col>3</xdr:col>
      <xdr:colOff>123825</xdr:colOff>
      <xdr:row>30</xdr:row>
      <xdr:rowOff>19050</xdr:rowOff>
    </xdr:to>
    <xdr:sp macro="" textlink="">
      <xdr:nvSpPr>
        <xdr:cNvPr id="2" name="TextBox 1">
          <a:extLst>
            <a:ext uri="{FF2B5EF4-FFF2-40B4-BE49-F238E27FC236}">
              <a16:creationId xmlns:a16="http://schemas.microsoft.com/office/drawing/2014/main" id="{4CB875D6-B7FF-40B8-8F88-EF2012DF8A1C}"/>
            </a:ext>
          </a:extLst>
        </xdr:cNvPr>
        <xdr:cNvSpPr txBox="1"/>
      </xdr:nvSpPr>
      <xdr:spPr>
        <a:xfrm>
          <a:off x="371475" y="3381375"/>
          <a:ext cx="3400425" cy="2390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Adjustable Longline System</a:t>
          </a:r>
          <a:r>
            <a:rPr lang="en-US" sz="1100" b="1" u="sng" baseline="0"/>
            <a:t> Notes</a:t>
          </a:r>
          <a:r>
            <a:rPr lang="en-US" sz="1100" b="0" u="none" baseline="0"/>
            <a:t>:</a:t>
          </a:r>
        </a:p>
        <a:p>
          <a:r>
            <a:rPr lang="en-US" sz="1100" b="0" u="none" baseline="0"/>
            <a:t>-This is a dual line system with two lines in each run. Lines are moved to different clips for desiccation. </a:t>
          </a:r>
        </a:p>
        <a:p>
          <a:r>
            <a:rPr lang="en-US" sz="1100" b="0" u="none" baseline="0"/>
            <a:t>-Each PVC pole would have five clips.</a:t>
          </a:r>
        </a:p>
        <a:p>
          <a:r>
            <a:rPr lang="en-US" sz="1100" b="0" u="none" baseline="0"/>
            <a:t>-Each run consists of 2 parallel lines, 30" or 2.5' apart, that are 320' long. There is 10' spaces between the pilings and the first PVC pipe, and the PVC pipes are placed every 100", for a total of 37 PVC pipes and 36 bays per line (74 pipes and 72 bays per line). </a:t>
          </a:r>
        </a:p>
        <a:p>
          <a:r>
            <a:rPr lang="en-US" sz="1100" b="0" u="none" baseline="0"/>
            <a:t>-Each bay of the run can hold 6 baskets, for a total of 216 baskets per run. </a:t>
          </a:r>
        </a:p>
        <a:p>
          <a:r>
            <a:rPr lang="en-US" sz="1100" b="0" u="none" baseline="0"/>
            <a:t>-Boat lanes between the runs should be 15-20', depending on your boat</a:t>
          </a:r>
        </a:p>
      </xdr:txBody>
    </xdr:sp>
    <xdr:clientData/>
  </xdr:twoCellAnchor>
  <xdr:twoCellAnchor>
    <xdr:from>
      <xdr:col>3</xdr:col>
      <xdr:colOff>200025</xdr:colOff>
      <xdr:row>17</xdr:row>
      <xdr:rowOff>114299</xdr:rowOff>
    </xdr:from>
    <xdr:to>
      <xdr:col>5</xdr:col>
      <xdr:colOff>161925</xdr:colOff>
      <xdr:row>30</xdr:row>
      <xdr:rowOff>28574</xdr:rowOff>
    </xdr:to>
    <xdr:sp macro="" textlink="">
      <xdr:nvSpPr>
        <xdr:cNvPr id="3" name="TextBox 2">
          <a:extLst>
            <a:ext uri="{FF2B5EF4-FFF2-40B4-BE49-F238E27FC236}">
              <a16:creationId xmlns:a16="http://schemas.microsoft.com/office/drawing/2014/main" id="{452B813A-6289-4890-A5B1-BDD2AB1F94C0}"/>
            </a:ext>
          </a:extLst>
        </xdr:cNvPr>
        <xdr:cNvSpPr txBox="1"/>
      </xdr:nvSpPr>
      <xdr:spPr>
        <a:xfrm>
          <a:off x="3848100" y="3390899"/>
          <a:ext cx="2400300" cy="2390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Floating Cages</a:t>
          </a:r>
          <a:r>
            <a:rPr lang="en-US" sz="1100" b="1" u="sng" baseline="0"/>
            <a:t> Notes</a:t>
          </a:r>
          <a:r>
            <a:rPr lang="en-US" sz="1100" b="0" u="none" baseline="0"/>
            <a:t>:</a:t>
          </a:r>
        </a:p>
        <a:p>
          <a:r>
            <a:rPr lang="en-US" sz="1100" b="0" u="none" baseline="0"/>
            <a:t>-This is based on OG's recommendations for installing floating cages in a windy environment. </a:t>
          </a:r>
        </a:p>
        <a:p>
          <a:r>
            <a:rPr lang="en-US" sz="1100" b="0" u="none" baseline="0"/>
            <a:t>-Each line holds 10 cages and is 160' long. Two lines of 10 cages each can be installed to look like a continuous line of 20 cages.</a:t>
          </a:r>
        </a:p>
        <a:p>
          <a:r>
            <a:rPr lang="en-US" sz="1100" b="0" u="none" baseline="0"/>
            <a:t>-Boat lanes should be at least 20' between parallel lines of cages.  </a:t>
          </a:r>
        </a:p>
      </xdr:txBody>
    </xdr:sp>
    <xdr:clientData/>
  </xdr:twoCellAnchor>
  <xdr:twoCellAnchor>
    <xdr:from>
      <xdr:col>5</xdr:col>
      <xdr:colOff>238126</xdr:colOff>
      <xdr:row>17</xdr:row>
      <xdr:rowOff>133350</xdr:rowOff>
    </xdr:from>
    <xdr:to>
      <xdr:col>7</xdr:col>
      <xdr:colOff>66676</xdr:colOff>
      <xdr:row>30</xdr:row>
      <xdr:rowOff>38100</xdr:rowOff>
    </xdr:to>
    <xdr:sp macro="" textlink="">
      <xdr:nvSpPr>
        <xdr:cNvPr id="4" name="TextBox 3">
          <a:extLst>
            <a:ext uri="{FF2B5EF4-FFF2-40B4-BE49-F238E27FC236}">
              <a16:creationId xmlns:a16="http://schemas.microsoft.com/office/drawing/2014/main" id="{8FC7CD08-89CB-4C6D-A91E-D7287C0963A2}"/>
            </a:ext>
          </a:extLst>
        </xdr:cNvPr>
        <xdr:cNvSpPr txBox="1"/>
      </xdr:nvSpPr>
      <xdr:spPr>
        <a:xfrm>
          <a:off x="6324601" y="3409950"/>
          <a:ext cx="2362200" cy="238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Semi-Automated Floating Basket </a:t>
          </a:r>
          <a:r>
            <a:rPr lang="en-US" sz="1100" b="1" u="sng" baseline="0"/>
            <a:t>Notes</a:t>
          </a:r>
          <a:r>
            <a:rPr lang="en-US" sz="1100" b="0" u="none" baseline="0"/>
            <a:t>:</a:t>
          </a:r>
        </a:p>
        <a:p>
          <a:r>
            <a:rPr lang="en-US" sz="1100" b="0" u="none" baseline="0"/>
            <a:t>-This is based on Flip Farm's installation videos. </a:t>
          </a:r>
        </a:p>
        <a:p>
          <a:r>
            <a:rPr lang="en-US" sz="1100" b="0" u="none" baseline="0"/>
            <a:t>-Each line is 300' long and can hold 235 Hexcyl baskets, with 25' of empty space between the floating buoys and the beginning of the cages on either end. </a:t>
          </a:r>
        </a:p>
        <a:p>
          <a:r>
            <a:rPr lang="en-US" sz="1100" b="0" u="none" baseline="0"/>
            <a:t>-Boat lanes should be at least 20' between parallel lines of baskets. </a:t>
          </a:r>
        </a:p>
      </xdr:txBody>
    </xdr:sp>
    <xdr:clientData/>
  </xdr:twoCellAnchor>
  <xdr:twoCellAnchor>
    <xdr:from>
      <xdr:col>7</xdr:col>
      <xdr:colOff>152401</xdr:colOff>
      <xdr:row>17</xdr:row>
      <xdr:rowOff>142874</xdr:rowOff>
    </xdr:from>
    <xdr:to>
      <xdr:col>11</xdr:col>
      <xdr:colOff>571501</xdr:colOff>
      <xdr:row>30</xdr:row>
      <xdr:rowOff>38100</xdr:rowOff>
    </xdr:to>
    <xdr:sp macro="" textlink="">
      <xdr:nvSpPr>
        <xdr:cNvPr id="5" name="TextBox 4">
          <a:extLst>
            <a:ext uri="{FF2B5EF4-FFF2-40B4-BE49-F238E27FC236}">
              <a16:creationId xmlns:a16="http://schemas.microsoft.com/office/drawing/2014/main" id="{B2EB4BD9-EB5F-494D-87EE-EC2E7198EE6C}"/>
            </a:ext>
          </a:extLst>
        </xdr:cNvPr>
        <xdr:cNvSpPr txBox="1"/>
      </xdr:nvSpPr>
      <xdr:spPr>
        <a:xfrm>
          <a:off x="8772526" y="3419474"/>
          <a:ext cx="2476500" cy="2371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baseline="0"/>
            <a:t>Floating Bags Notes</a:t>
          </a:r>
          <a:r>
            <a:rPr lang="en-US" sz="1100" b="0" u="none" baseline="0"/>
            <a:t>:</a:t>
          </a:r>
        </a:p>
        <a:p>
          <a:r>
            <a:rPr lang="en-US" sz="1100" b="0" u="none" baseline="0"/>
            <a:t>-This is based on a typical setup for floating bags, with floats either on the sides or the top.</a:t>
          </a:r>
        </a:p>
        <a:p>
          <a:r>
            <a:rPr lang="en-US" sz="1100" b="0" u="none" baseline="0"/>
            <a:t>-Each line is ~300' long and 2' wide, with 100 bags attached on either side of the line, for a total of 200 bags per line.</a:t>
          </a:r>
        </a:p>
        <a:p>
          <a:r>
            <a:rPr lang="en-US" sz="1100" b="0" u="none" baseline="0"/>
            <a:t>-Boat lanes should be at least 20' between parallel lines of bags.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m11.safelinks.protection.outlook.com/?url=http%3A%2F%2Fwww.aces.edu%2Fdirectory&amp;data=05%7C01%7Cspivejl%40auburn.edu%7C503ddccb8f5f481f704708db5649e754%7Cccb6deedbd294b388979d72780f62d3b%7C1%7C0%7C638198647640204221%7CUnknown%7CTWFpbGZsb3d8eyJWIjoiMC4wLjAwMDAiLCJQIjoiV2luMzIiLCJBTiI6Ik1haWwiLCJXVCI6Mn0%3D%7C3000%7C%7C%7C&amp;sdata=u0Pz7EwZbwbnA7KSwqNlY0SaK4MoKpu859lu86I6Nts%3D&amp;reserved=0"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6F0C3-BE51-4978-A927-E71FCDBB8EA2}">
  <dimension ref="B3:D29"/>
  <sheetViews>
    <sheetView showGridLines="0" tabSelected="1" zoomScaleNormal="100" workbookViewId="0">
      <selection activeCell="B10" sqref="B10"/>
    </sheetView>
  </sheetViews>
  <sheetFormatPr defaultColWidth="8.81640625" defaultRowHeight="14.5" x14ac:dyDescent="0.35"/>
  <cols>
    <col min="2" max="2" width="78.1796875" customWidth="1"/>
  </cols>
  <sheetData>
    <row r="3" spans="2:2" s="29" customFormat="1" ht="28.5" x14ac:dyDescent="0.65">
      <c r="B3" s="29" t="s">
        <v>399</v>
      </c>
    </row>
    <row r="5" spans="2:2" ht="19.5" x14ac:dyDescent="0.45">
      <c r="B5" s="37" t="s">
        <v>401</v>
      </c>
    </row>
    <row r="6" spans="2:2" ht="19.5" x14ac:dyDescent="0.45">
      <c r="B6" s="38" t="s">
        <v>402</v>
      </c>
    </row>
    <row r="7" spans="2:2" ht="19.5" x14ac:dyDescent="0.45">
      <c r="B7" s="38" t="s">
        <v>403</v>
      </c>
    </row>
    <row r="9" spans="2:2" ht="19.5" x14ac:dyDescent="0.45">
      <c r="B9" s="39" t="s">
        <v>404</v>
      </c>
    </row>
    <row r="10" spans="2:2" ht="156" x14ac:dyDescent="0.45">
      <c r="B10" s="40" t="s">
        <v>405</v>
      </c>
    </row>
    <row r="13" spans="2:2" ht="19.5" x14ac:dyDescent="0.45">
      <c r="B13" s="37" t="s">
        <v>406</v>
      </c>
    </row>
    <row r="14" spans="2:2" ht="58.5" x14ac:dyDescent="0.45">
      <c r="B14" s="40" t="s">
        <v>407</v>
      </c>
    </row>
    <row r="23" spans="2:4" x14ac:dyDescent="0.35">
      <c r="B23" s="148" t="s">
        <v>416</v>
      </c>
      <c r="C23" s="149"/>
      <c r="D23" s="149"/>
    </row>
    <row r="24" spans="2:4" ht="46.5" x14ac:dyDescent="0.35">
      <c r="B24" s="150" t="s">
        <v>417</v>
      </c>
      <c r="C24" s="149"/>
      <c r="D24" s="149"/>
    </row>
    <row r="25" spans="2:4" ht="31" x14ac:dyDescent="0.35">
      <c r="B25" s="150" t="s">
        <v>418</v>
      </c>
      <c r="C25" s="149"/>
      <c r="D25" s="149"/>
    </row>
    <row r="26" spans="2:4" ht="15.5" x14ac:dyDescent="0.35">
      <c r="B26" s="150"/>
      <c r="C26" s="149"/>
      <c r="D26" s="149"/>
    </row>
    <row r="27" spans="2:4" ht="15.5" x14ac:dyDescent="0.35">
      <c r="B27" s="151" t="s">
        <v>419</v>
      </c>
      <c r="C27" s="149"/>
      <c r="D27" s="149"/>
    </row>
    <row r="28" spans="2:4" ht="15.5" x14ac:dyDescent="0.35">
      <c r="B28" s="150" t="s">
        <v>420</v>
      </c>
      <c r="C28" s="149"/>
      <c r="D28" s="149"/>
    </row>
    <row r="29" spans="2:4" x14ac:dyDescent="0.35">
      <c r="B29" s="149"/>
      <c r="C29" s="149"/>
      <c r="D29" s="149"/>
    </row>
  </sheetData>
  <sheetProtection algorithmName="SHA-512" hashValue="hbm20C88GjMdpDuwKowVaQb00qodnNAZjctp1iGMNlW7cn9a2AcmRuscbhcyhU/Ds3C5mDXPCBNlTOa54aj4NQ==" saltValue="FyzqY2hpbCYOR6nHE4in1Q==" spinCount="100000" sheet="1" formatCells="0" insertColumns="0" insertRows="0" insertHyperlinks="0" deleteColumns="0" deleteRows="0" sort="0" autoFilter="0" pivotTables="0"/>
  <hyperlinks>
    <hyperlink ref="B23" r:id="rId1" display="https://nam11.safelinks.protection.outlook.com/?url=http%3A%2F%2Fwww.aces.edu%2Fdirectory&amp;data=05%7C01%7Cspivejl%40auburn.edu%7C503ddccb8f5f481f704708db5649e754%7Cccb6deedbd294b388979d72780f62d3b%7C1%7C0%7C638198647640204221%7CUnknown%7CTWFpbGZsb3d8eyJWIjoiMC4wLjAwMDAiLCJQIjoiV2luMzIiLCJBTiI6Ik1haWwiLCJXVCI6Mn0%3D%7C3000%7C%7C%7C&amp;sdata=u0Pz7EwZbwbnA7KSwqNlY0SaK4MoKpu859lu86I6Nts%3D&amp;reserved=0" xr:uid="{C923E720-5AA3-634A-8402-9E7D0CE01301}"/>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5967B-31B4-4B3F-82DE-1669478F1E65}">
  <dimension ref="A1:F20"/>
  <sheetViews>
    <sheetView workbookViewId="0"/>
  </sheetViews>
  <sheetFormatPr defaultColWidth="8.81640625" defaultRowHeight="14.5" x14ac:dyDescent="0.35"/>
  <sheetData>
    <row r="1" spans="1:6" x14ac:dyDescent="0.35">
      <c r="A1" t="s">
        <v>214</v>
      </c>
      <c r="B1" t="s">
        <v>16</v>
      </c>
      <c r="C1" t="s">
        <v>40</v>
      </c>
      <c r="D1" t="s">
        <v>28</v>
      </c>
      <c r="E1" t="s">
        <v>210</v>
      </c>
    </row>
    <row r="2" spans="1:6" x14ac:dyDescent="0.35">
      <c r="A2" t="s">
        <v>16</v>
      </c>
      <c r="B2" t="s">
        <v>49</v>
      </c>
      <c r="C2" t="s">
        <v>47</v>
      </c>
      <c r="D2" t="s">
        <v>48</v>
      </c>
    </row>
    <row r="3" spans="1:6" x14ac:dyDescent="0.35">
      <c r="A3" t="s">
        <v>210</v>
      </c>
      <c r="B3" t="s">
        <v>248</v>
      </c>
    </row>
    <row r="4" spans="1:6" x14ac:dyDescent="0.35">
      <c r="A4" t="s">
        <v>214</v>
      </c>
      <c r="B4" t="s">
        <v>215</v>
      </c>
    </row>
    <row r="5" spans="1:6" x14ac:dyDescent="0.35">
      <c r="A5" t="s">
        <v>40</v>
      </c>
      <c r="B5" t="s">
        <v>52</v>
      </c>
      <c r="C5" t="s">
        <v>51</v>
      </c>
      <c r="D5" t="s">
        <v>54</v>
      </c>
      <c r="E5" t="s">
        <v>55</v>
      </c>
      <c r="F5" t="s">
        <v>53</v>
      </c>
    </row>
    <row r="6" spans="1:6" x14ac:dyDescent="0.35">
      <c r="A6" t="s">
        <v>28</v>
      </c>
      <c r="B6" t="s">
        <v>43</v>
      </c>
      <c r="C6" t="s">
        <v>42</v>
      </c>
      <c r="D6" t="s">
        <v>44</v>
      </c>
    </row>
    <row r="7" spans="1:6" x14ac:dyDescent="0.35">
      <c r="A7" t="s">
        <v>216</v>
      </c>
      <c r="B7">
        <v>19</v>
      </c>
    </row>
    <row r="8" spans="1:6" x14ac:dyDescent="0.35">
      <c r="A8" t="s">
        <v>217</v>
      </c>
      <c r="B8">
        <v>19</v>
      </c>
    </row>
    <row r="9" spans="1:6" x14ac:dyDescent="0.35">
      <c r="A9" t="s">
        <v>218</v>
      </c>
      <c r="B9">
        <v>19</v>
      </c>
    </row>
    <row r="10" spans="1:6" x14ac:dyDescent="0.35">
      <c r="A10" t="s">
        <v>249</v>
      </c>
      <c r="B10">
        <v>0</v>
      </c>
    </row>
    <row r="11" spans="1:6" x14ac:dyDescent="0.35">
      <c r="A11" t="s">
        <v>219</v>
      </c>
      <c r="B11">
        <v>0</v>
      </c>
    </row>
    <row r="12" spans="1:6" x14ac:dyDescent="0.35">
      <c r="A12" t="s">
        <v>220</v>
      </c>
      <c r="B12">
        <v>14.73</v>
      </c>
    </row>
    <row r="13" spans="1:6" x14ac:dyDescent="0.35">
      <c r="A13" t="s">
        <v>221</v>
      </c>
      <c r="B13">
        <v>18.29</v>
      </c>
    </row>
    <row r="14" spans="1:6" x14ac:dyDescent="0.35">
      <c r="A14" t="s">
        <v>222</v>
      </c>
      <c r="B14">
        <v>12.68</v>
      </c>
    </row>
    <row r="15" spans="1:6" x14ac:dyDescent="0.35">
      <c r="A15" t="s">
        <v>223</v>
      </c>
      <c r="B15">
        <v>12.23</v>
      </c>
    </row>
    <row r="16" spans="1:6" x14ac:dyDescent="0.35">
      <c r="A16" t="s">
        <v>224</v>
      </c>
      <c r="B16">
        <v>13.76</v>
      </c>
    </row>
    <row r="17" spans="1:6" x14ac:dyDescent="0.35">
      <c r="A17" t="s">
        <v>225</v>
      </c>
      <c r="B17">
        <v>28.58</v>
      </c>
    </row>
    <row r="18" spans="1:6" x14ac:dyDescent="0.35">
      <c r="A18" t="s">
        <v>226</v>
      </c>
      <c r="B18">
        <v>39.479999999999997</v>
      </c>
    </row>
    <row r="19" spans="1:6" x14ac:dyDescent="0.35">
      <c r="A19" t="s">
        <v>227</v>
      </c>
      <c r="B19">
        <v>26.63</v>
      </c>
    </row>
    <row r="20" spans="1:6" x14ac:dyDescent="0.35">
      <c r="A20" t="s">
        <v>228</v>
      </c>
      <c r="B20" t="s">
        <v>230</v>
      </c>
      <c r="C20">
        <v>0</v>
      </c>
      <c r="D20">
        <v>3</v>
      </c>
      <c r="E20">
        <v>7</v>
      </c>
      <c r="F20" t="s">
        <v>250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89DBD-E4CA-4899-AA00-C573892D1F6D}">
  <dimension ref="A1:F12"/>
  <sheetViews>
    <sheetView workbookViewId="0"/>
  </sheetViews>
  <sheetFormatPr defaultColWidth="8.81640625" defaultRowHeight="14.5" x14ac:dyDescent="0.35"/>
  <sheetData>
    <row r="1" spans="1:6" x14ac:dyDescent="0.35">
      <c r="A1" t="s">
        <v>214</v>
      </c>
      <c r="B1" t="s">
        <v>16</v>
      </c>
      <c r="C1" t="s">
        <v>40</v>
      </c>
      <c r="D1" t="s">
        <v>28</v>
      </c>
      <c r="E1" t="s">
        <v>210</v>
      </c>
    </row>
    <row r="2" spans="1:6" x14ac:dyDescent="0.35">
      <c r="A2" t="s">
        <v>16</v>
      </c>
      <c r="B2" t="s">
        <v>45</v>
      </c>
    </row>
    <row r="3" spans="1:6" x14ac:dyDescent="0.35">
      <c r="A3" t="s">
        <v>210</v>
      </c>
      <c r="B3" t="s">
        <v>248</v>
      </c>
    </row>
    <row r="4" spans="1:6" x14ac:dyDescent="0.35">
      <c r="A4" t="s">
        <v>214</v>
      </c>
      <c r="B4" t="s">
        <v>215</v>
      </c>
    </row>
    <row r="5" spans="1:6" x14ac:dyDescent="0.35">
      <c r="A5" t="s">
        <v>40</v>
      </c>
      <c r="B5" t="s">
        <v>150</v>
      </c>
    </row>
    <row r="6" spans="1:6" x14ac:dyDescent="0.35">
      <c r="A6" t="s">
        <v>28</v>
      </c>
      <c r="B6" t="s">
        <v>35</v>
      </c>
    </row>
    <row r="7" spans="1:6" x14ac:dyDescent="0.35">
      <c r="A7" t="s">
        <v>231</v>
      </c>
      <c r="B7">
        <v>61.11</v>
      </c>
    </row>
    <row r="8" spans="1:6" x14ac:dyDescent="0.35">
      <c r="A8" t="s">
        <v>249</v>
      </c>
      <c r="B8">
        <v>0</v>
      </c>
    </row>
    <row r="9" spans="1:6" x14ac:dyDescent="0.35">
      <c r="A9" t="s">
        <v>219</v>
      </c>
      <c r="B9">
        <v>0</v>
      </c>
    </row>
    <row r="10" spans="1:6" x14ac:dyDescent="0.35">
      <c r="A10" t="s">
        <v>232</v>
      </c>
      <c r="B10">
        <v>85.3</v>
      </c>
    </row>
    <row r="11" spans="1:6" x14ac:dyDescent="0.35">
      <c r="A11" t="s">
        <v>233</v>
      </c>
      <c r="B11">
        <v>189.83</v>
      </c>
    </row>
    <row r="12" spans="1:6" x14ac:dyDescent="0.35">
      <c r="A12" t="s">
        <v>234</v>
      </c>
      <c r="B12" t="s">
        <v>235</v>
      </c>
      <c r="C12">
        <v>0</v>
      </c>
      <c r="D12">
        <v>3</v>
      </c>
      <c r="E12">
        <v>7</v>
      </c>
      <c r="F12" t="s">
        <v>251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D4C33-8417-4C5C-88F9-C36665245132}">
  <dimension ref="A1:F12"/>
  <sheetViews>
    <sheetView workbookViewId="0"/>
  </sheetViews>
  <sheetFormatPr defaultColWidth="8.81640625" defaultRowHeight="14.5" x14ac:dyDescent="0.35"/>
  <sheetData>
    <row r="1" spans="1:6" x14ac:dyDescent="0.35">
      <c r="A1" t="s">
        <v>214</v>
      </c>
      <c r="B1" t="s">
        <v>16</v>
      </c>
      <c r="C1" t="s">
        <v>40</v>
      </c>
      <c r="D1" t="s">
        <v>28</v>
      </c>
      <c r="E1" t="s">
        <v>210</v>
      </c>
    </row>
    <row r="2" spans="1:6" x14ac:dyDescent="0.35">
      <c r="A2" t="s">
        <v>16</v>
      </c>
      <c r="B2" t="s">
        <v>46</v>
      </c>
    </row>
    <row r="3" spans="1:6" x14ac:dyDescent="0.35">
      <c r="A3" t="s">
        <v>210</v>
      </c>
      <c r="B3" t="s">
        <v>248</v>
      </c>
    </row>
    <row r="4" spans="1:6" x14ac:dyDescent="0.35">
      <c r="A4" t="s">
        <v>214</v>
      </c>
      <c r="B4" t="s">
        <v>215</v>
      </c>
    </row>
    <row r="5" spans="1:6" x14ac:dyDescent="0.35">
      <c r="A5" t="s">
        <v>40</v>
      </c>
      <c r="B5" t="s">
        <v>50</v>
      </c>
    </row>
    <row r="6" spans="1:6" x14ac:dyDescent="0.35">
      <c r="A6" t="s">
        <v>28</v>
      </c>
      <c r="B6" t="s">
        <v>36</v>
      </c>
    </row>
    <row r="7" spans="1:6" x14ac:dyDescent="0.35">
      <c r="A7" t="s">
        <v>236</v>
      </c>
      <c r="B7">
        <v>55.26</v>
      </c>
    </row>
    <row r="8" spans="1:6" x14ac:dyDescent="0.35">
      <c r="A8" t="s">
        <v>249</v>
      </c>
      <c r="B8">
        <v>0</v>
      </c>
    </row>
    <row r="9" spans="1:6" x14ac:dyDescent="0.35">
      <c r="A9" t="s">
        <v>219</v>
      </c>
      <c r="B9">
        <v>0</v>
      </c>
    </row>
    <row r="10" spans="1:6" x14ac:dyDescent="0.35">
      <c r="A10" t="s">
        <v>237</v>
      </c>
      <c r="B10">
        <v>55.76</v>
      </c>
    </row>
    <row r="11" spans="1:6" x14ac:dyDescent="0.35">
      <c r="A11" t="s">
        <v>238</v>
      </c>
      <c r="B11">
        <v>143.80000000000001</v>
      </c>
    </row>
    <row r="12" spans="1:6" x14ac:dyDescent="0.35">
      <c r="A12" t="s">
        <v>239</v>
      </c>
      <c r="B12" t="s">
        <v>240</v>
      </c>
      <c r="C12">
        <v>0</v>
      </c>
      <c r="D12">
        <v>3</v>
      </c>
      <c r="E12">
        <v>7</v>
      </c>
      <c r="F12" t="s">
        <v>252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2C4DA-980C-400C-B540-5F5AD354074C}">
  <dimension ref="A1:F12"/>
  <sheetViews>
    <sheetView workbookViewId="0"/>
  </sheetViews>
  <sheetFormatPr defaultColWidth="8.81640625" defaultRowHeight="14.5" x14ac:dyDescent="0.35"/>
  <sheetData>
    <row r="1" spans="1:6" x14ac:dyDescent="0.35">
      <c r="A1" t="s">
        <v>214</v>
      </c>
      <c r="B1" t="s">
        <v>16</v>
      </c>
      <c r="C1" t="s">
        <v>40</v>
      </c>
      <c r="D1" t="s">
        <v>28</v>
      </c>
      <c r="E1" t="s">
        <v>210</v>
      </c>
    </row>
    <row r="2" spans="1:6" x14ac:dyDescent="0.35">
      <c r="A2" t="s">
        <v>16</v>
      </c>
      <c r="B2" t="s">
        <v>31</v>
      </c>
    </row>
    <row r="3" spans="1:6" x14ac:dyDescent="0.35">
      <c r="A3" t="s">
        <v>210</v>
      </c>
      <c r="B3" t="s">
        <v>248</v>
      </c>
    </row>
    <row r="4" spans="1:6" x14ac:dyDescent="0.35">
      <c r="A4" t="s">
        <v>214</v>
      </c>
      <c r="B4" t="s">
        <v>215</v>
      </c>
    </row>
    <row r="5" spans="1:6" x14ac:dyDescent="0.35">
      <c r="A5" t="s">
        <v>40</v>
      </c>
      <c r="B5" t="s">
        <v>41</v>
      </c>
    </row>
    <row r="6" spans="1:6" x14ac:dyDescent="0.35">
      <c r="A6" t="s">
        <v>28</v>
      </c>
      <c r="B6" t="s">
        <v>34</v>
      </c>
    </row>
    <row r="7" spans="1:6" x14ac:dyDescent="0.35">
      <c r="A7" t="s">
        <v>241</v>
      </c>
      <c r="B7">
        <v>1</v>
      </c>
    </row>
    <row r="8" spans="1:6" x14ac:dyDescent="0.35">
      <c r="A8" t="s">
        <v>249</v>
      </c>
      <c r="B8">
        <v>0</v>
      </c>
    </row>
    <row r="9" spans="1:6" x14ac:dyDescent="0.35">
      <c r="A9" t="s">
        <v>219</v>
      </c>
      <c r="B9">
        <v>0</v>
      </c>
    </row>
    <row r="10" spans="1:6" x14ac:dyDescent="0.35">
      <c r="A10" t="s">
        <v>242</v>
      </c>
      <c r="B10">
        <v>0.67</v>
      </c>
    </row>
    <row r="11" spans="1:6" x14ac:dyDescent="0.35">
      <c r="A11" t="s">
        <v>243</v>
      </c>
      <c r="B11">
        <v>1.27</v>
      </c>
    </row>
    <row r="12" spans="1:6" x14ac:dyDescent="0.35">
      <c r="A12" t="s">
        <v>244</v>
      </c>
      <c r="B12" t="s">
        <v>245</v>
      </c>
      <c r="C12">
        <v>0</v>
      </c>
      <c r="D12">
        <v>3</v>
      </c>
      <c r="E12">
        <v>7</v>
      </c>
      <c r="F12" t="s">
        <v>253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BFE1A-1E57-4319-AD9B-505CB1A3152F}">
  <dimension ref="A1:F19"/>
  <sheetViews>
    <sheetView workbookViewId="0"/>
  </sheetViews>
  <sheetFormatPr defaultColWidth="8.81640625" defaultRowHeight="14.5" x14ac:dyDescent="0.35"/>
  <sheetData>
    <row r="1" spans="1:6" x14ac:dyDescent="0.35">
      <c r="A1" t="s">
        <v>214</v>
      </c>
      <c r="B1" t="s">
        <v>39</v>
      </c>
      <c r="C1" t="s">
        <v>152</v>
      </c>
      <c r="D1" t="s">
        <v>154</v>
      </c>
      <c r="E1" t="s">
        <v>197</v>
      </c>
      <c r="F1" t="s">
        <v>210</v>
      </c>
    </row>
    <row r="2" spans="1:6" x14ac:dyDescent="0.35">
      <c r="A2" t="s">
        <v>210</v>
      </c>
      <c r="B2" t="s">
        <v>254</v>
      </c>
    </row>
    <row r="3" spans="1:6" x14ac:dyDescent="0.35">
      <c r="A3" t="s">
        <v>214</v>
      </c>
      <c r="B3" t="s">
        <v>215</v>
      </c>
    </row>
    <row r="4" spans="1:6" x14ac:dyDescent="0.35">
      <c r="A4" t="s">
        <v>39</v>
      </c>
      <c r="B4" t="s">
        <v>157</v>
      </c>
      <c r="C4" t="s">
        <v>159</v>
      </c>
      <c r="D4" t="s">
        <v>158</v>
      </c>
      <c r="E4" t="s">
        <v>160</v>
      </c>
    </row>
    <row r="5" spans="1:6" x14ac:dyDescent="0.35">
      <c r="A5" t="s">
        <v>152</v>
      </c>
      <c r="B5" t="s">
        <v>161</v>
      </c>
      <c r="C5" t="s">
        <v>162</v>
      </c>
    </row>
    <row r="6" spans="1:6" x14ac:dyDescent="0.35">
      <c r="A6" t="s">
        <v>154</v>
      </c>
      <c r="B6" t="s">
        <v>163</v>
      </c>
    </row>
    <row r="7" spans="1:6" x14ac:dyDescent="0.35">
      <c r="A7" t="s">
        <v>197</v>
      </c>
      <c r="B7" t="s">
        <v>165</v>
      </c>
      <c r="C7" t="s">
        <v>164</v>
      </c>
    </row>
    <row r="8" spans="1:6" x14ac:dyDescent="0.35">
      <c r="A8" t="s">
        <v>255</v>
      </c>
      <c r="B8">
        <v>0</v>
      </c>
    </row>
    <row r="9" spans="1:6" x14ac:dyDescent="0.35">
      <c r="A9" t="s">
        <v>219</v>
      </c>
      <c r="B9">
        <v>0</v>
      </c>
    </row>
    <row r="10" spans="1:6" x14ac:dyDescent="0.35">
      <c r="A10" t="s">
        <v>256</v>
      </c>
      <c r="B10">
        <v>236.9</v>
      </c>
    </row>
    <row r="11" spans="1:6" x14ac:dyDescent="0.35">
      <c r="A11" t="s">
        <v>257</v>
      </c>
      <c r="B11">
        <v>292.25</v>
      </c>
    </row>
    <row r="12" spans="1:6" x14ac:dyDescent="0.35">
      <c r="A12" t="s">
        <v>258</v>
      </c>
      <c r="B12">
        <v>242.25</v>
      </c>
    </row>
    <row r="13" spans="1:6" x14ac:dyDescent="0.35">
      <c r="A13" t="s">
        <v>259</v>
      </c>
      <c r="B13">
        <v>303.8</v>
      </c>
    </row>
    <row r="14" spans="1:6" x14ac:dyDescent="0.35">
      <c r="A14" t="s">
        <v>260</v>
      </c>
      <c r="B14">
        <v>295</v>
      </c>
    </row>
    <row r="15" spans="1:6" x14ac:dyDescent="0.35">
      <c r="A15" t="s">
        <v>261</v>
      </c>
      <c r="B15">
        <v>299</v>
      </c>
    </row>
    <row r="16" spans="1:6" x14ac:dyDescent="0.35">
      <c r="A16" t="s">
        <v>262</v>
      </c>
      <c r="B16">
        <v>334.62</v>
      </c>
    </row>
    <row r="17" spans="1:6" x14ac:dyDescent="0.35">
      <c r="A17" t="s">
        <v>263</v>
      </c>
      <c r="B17">
        <v>285</v>
      </c>
    </row>
    <row r="18" spans="1:6" x14ac:dyDescent="0.35">
      <c r="A18" t="s">
        <v>264</v>
      </c>
      <c r="B18">
        <v>240</v>
      </c>
    </row>
    <row r="19" spans="1:6" x14ac:dyDescent="0.35">
      <c r="A19" t="s">
        <v>265</v>
      </c>
      <c r="B19" t="s">
        <v>266</v>
      </c>
      <c r="C19">
        <v>0</v>
      </c>
      <c r="D19">
        <v>3</v>
      </c>
      <c r="E19">
        <v>8</v>
      </c>
      <c r="F19" t="s">
        <v>267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49968-1FEC-4E1E-9860-25E1E09B8AC8}">
  <dimension ref="A1:G22"/>
  <sheetViews>
    <sheetView workbookViewId="0"/>
  </sheetViews>
  <sheetFormatPr defaultColWidth="8.81640625" defaultRowHeight="14.5" x14ac:dyDescent="0.35"/>
  <sheetData>
    <row r="1" spans="1:7" x14ac:dyDescent="0.35">
      <c r="A1" t="s">
        <v>214</v>
      </c>
      <c r="B1" t="s">
        <v>155</v>
      </c>
      <c r="C1" t="s">
        <v>39</v>
      </c>
      <c r="D1" t="s">
        <v>153</v>
      </c>
      <c r="E1" t="s">
        <v>210</v>
      </c>
    </row>
    <row r="2" spans="1:7" x14ac:dyDescent="0.35">
      <c r="A2" t="s">
        <v>210</v>
      </c>
      <c r="B2" t="s">
        <v>254</v>
      </c>
    </row>
    <row r="3" spans="1:7" x14ac:dyDescent="0.35">
      <c r="A3" t="s">
        <v>214</v>
      </c>
      <c r="B3" t="s">
        <v>215</v>
      </c>
    </row>
    <row r="4" spans="1:7" x14ac:dyDescent="0.35">
      <c r="A4" t="s">
        <v>39</v>
      </c>
      <c r="B4" t="s">
        <v>247</v>
      </c>
      <c r="C4" t="s">
        <v>179</v>
      </c>
      <c r="D4" t="s">
        <v>178</v>
      </c>
      <c r="E4" t="s">
        <v>174</v>
      </c>
      <c r="F4" t="s">
        <v>173</v>
      </c>
      <c r="G4" t="s">
        <v>246</v>
      </c>
    </row>
    <row r="5" spans="1:7" x14ac:dyDescent="0.35">
      <c r="A5" t="s">
        <v>155</v>
      </c>
      <c r="B5" t="s">
        <v>167</v>
      </c>
      <c r="C5" t="s">
        <v>166</v>
      </c>
    </row>
    <row r="6" spans="1:7" x14ac:dyDescent="0.35">
      <c r="A6" t="s">
        <v>153</v>
      </c>
      <c r="B6" t="s">
        <v>168</v>
      </c>
      <c r="C6" t="s">
        <v>166</v>
      </c>
      <c r="D6" t="s">
        <v>174</v>
      </c>
      <c r="E6" t="s">
        <v>173</v>
      </c>
      <c r="F6" t="s">
        <v>167</v>
      </c>
    </row>
    <row r="7" spans="1:7" x14ac:dyDescent="0.35">
      <c r="A7" t="s">
        <v>255</v>
      </c>
      <c r="B7">
        <v>0</v>
      </c>
    </row>
    <row r="8" spans="1:7" x14ac:dyDescent="0.35">
      <c r="A8" t="s">
        <v>219</v>
      </c>
      <c r="B8">
        <v>0</v>
      </c>
    </row>
    <row r="9" spans="1:7" x14ac:dyDescent="0.35">
      <c r="A9" t="s">
        <v>268</v>
      </c>
      <c r="B9">
        <v>7.58</v>
      </c>
    </row>
    <row r="10" spans="1:7" x14ac:dyDescent="0.35">
      <c r="A10" t="s">
        <v>269</v>
      </c>
      <c r="B10">
        <v>8.5</v>
      </c>
    </row>
    <row r="11" spans="1:7" x14ac:dyDescent="0.35">
      <c r="A11" t="s">
        <v>270</v>
      </c>
      <c r="B11">
        <v>8.5</v>
      </c>
    </row>
    <row r="12" spans="1:7" x14ac:dyDescent="0.35">
      <c r="A12" t="s">
        <v>271</v>
      </c>
      <c r="B12">
        <v>5.95</v>
      </c>
    </row>
    <row r="13" spans="1:7" x14ac:dyDescent="0.35">
      <c r="A13" t="s">
        <v>272</v>
      </c>
      <c r="B13">
        <v>5.95</v>
      </c>
    </row>
    <row r="14" spans="1:7" x14ac:dyDescent="0.35">
      <c r="A14" t="s">
        <v>273</v>
      </c>
      <c r="B14">
        <v>7.58</v>
      </c>
    </row>
    <row r="15" spans="1:7" x14ac:dyDescent="0.35">
      <c r="A15" t="s">
        <v>274</v>
      </c>
      <c r="B15">
        <v>6.95</v>
      </c>
    </row>
    <row r="16" spans="1:7" x14ac:dyDescent="0.35">
      <c r="A16" t="s">
        <v>275</v>
      </c>
      <c r="B16">
        <v>6.77</v>
      </c>
    </row>
    <row r="17" spans="1:6" x14ac:dyDescent="0.35">
      <c r="A17" t="s">
        <v>276</v>
      </c>
      <c r="B17">
        <v>6.5</v>
      </c>
    </row>
    <row r="18" spans="1:6" x14ac:dyDescent="0.35">
      <c r="A18" t="s">
        <v>277</v>
      </c>
      <c r="B18">
        <v>6.2</v>
      </c>
    </row>
    <row r="19" spans="1:6" x14ac:dyDescent="0.35">
      <c r="A19" t="s">
        <v>278</v>
      </c>
      <c r="B19">
        <v>7.75</v>
      </c>
    </row>
    <row r="20" spans="1:6" x14ac:dyDescent="0.35">
      <c r="A20" t="s">
        <v>279</v>
      </c>
      <c r="B20">
        <v>7.75</v>
      </c>
    </row>
    <row r="21" spans="1:6" x14ac:dyDescent="0.35">
      <c r="A21" t="s">
        <v>280</v>
      </c>
      <c r="B21">
        <v>6.5</v>
      </c>
    </row>
    <row r="22" spans="1:6" x14ac:dyDescent="0.35">
      <c r="A22" t="s">
        <v>281</v>
      </c>
      <c r="B22" t="s">
        <v>282</v>
      </c>
      <c r="C22">
        <v>0</v>
      </c>
      <c r="D22">
        <v>3</v>
      </c>
      <c r="E22">
        <v>7</v>
      </c>
      <c r="F22" t="s">
        <v>283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68E67-AAE8-4125-87ED-5E6D2E7AA0F8}">
  <dimension ref="A1:J28"/>
  <sheetViews>
    <sheetView workbookViewId="0"/>
  </sheetViews>
  <sheetFormatPr defaultColWidth="8.81640625" defaultRowHeight="14.5" x14ac:dyDescent="0.35"/>
  <sheetData>
    <row r="1" spans="1:10" x14ac:dyDescent="0.35">
      <c r="A1" t="s">
        <v>214</v>
      </c>
      <c r="B1" t="s">
        <v>153</v>
      </c>
      <c r="C1" t="s">
        <v>39</v>
      </c>
      <c r="D1" t="s">
        <v>155</v>
      </c>
      <c r="E1" t="s">
        <v>210</v>
      </c>
    </row>
    <row r="2" spans="1:10" x14ac:dyDescent="0.35">
      <c r="A2" t="s">
        <v>210</v>
      </c>
      <c r="B2" t="s">
        <v>254</v>
      </c>
    </row>
    <row r="3" spans="1:10" x14ac:dyDescent="0.35">
      <c r="A3" t="s">
        <v>214</v>
      </c>
      <c r="B3" t="s">
        <v>215</v>
      </c>
    </row>
    <row r="4" spans="1:10" x14ac:dyDescent="0.35">
      <c r="A4" t="s">
        <v>39</v>
      </c>
      <c r="B4" t="s">
        <v>184</v>
      </c>
      <c r="C4" t="s">
        <v>177</v>
      </c>
      <c r="D4" t="s">
        <v>182</v>
      </c>
      <c r="E4" t="s">
        <v>181</v>
      </c>
      <c r="F4" t="s">
        <v>185</v>
      </c>
      <c r="G4" t="s">
        <v>175</v>
      </c>
      <c r="H4" t="s">
        <v>183</v>
      </c>
      <c r="I4" t="s">
        <v>180</v>
      </c>
      <c r="J4" t="s">
        <v>176</v>
      </c>
    </row>
    <row r="5" spans="1:10" x14ac:dyDescent="0.35">
      <c r="A5" t="s">
        <v>155</v>
      </c>
      <c r="B5" t="s">
        <v>176</v>
      </c>
      <c r="C5" t="s">
        <v>177</v>
      </c>
      <c r="D5" t="s">
        <v>175</v>
      </c>
    </row>
    <row r="6" spans="1:10" x14ac:dyDescent="0.35">
      <c r="A6" t="s">
        <v>153</v>
      </c>
      <c r="B6" t="s">
        <v>170</v>
      </c>
      <c r="C6" t="s">
        <v>172</v>
      </c>
      <c r="D6" t="s">
        <v>177</v>
      </c>
      <c r="E6" t="s">
        <v>171</v>
      </c>
      <c r="F6" t="s">
        <v>175</v>
      </c>
      <c r="G6" t="s">
        <v>169</v>
      </c>
      <c r="H6" t="s">
        <v>176</v>
      </c>
    </row>
    <row r="7" spans="1:10" x14ac:dyDescent="0.35">
      <c r="A7" t="s">
        <v>255</v>
      </c>
      <c r="B7">
        <v>0</v>
      </c>
    </row>
    <row r="8" spans="1:10" x14ac:dyDescent="0.35">
      <c r="A8" t="s">
        <v>219</v>
      </c>
      <c r="B8">
        <v>0</v>
      </c>
    </row>
    <row r="9" spans="1:10" x14ac:dyDescent="0.35">
      <c r="A9" t="s">
        <v>284</v>
      </c>
      <c r="B9">
        <v>7.58</v>
      </c>
    </row>
    <row r="10" spans="1:10" x14ac:dyDescent="0.35">
      <c r="A10" t="s">
        <v>285</v>
      </c>
      <c r="B10">
        <v>5.95</v>
      </c>
    </row>
    <row r="11" spans="1:10" x14ac:dyDescent="0.35">
      <c r="A11" t="s">
        <v>286</v>
      </c>
      <c r="B11">
        <v>8.5</v>
      </c>
    </row>
    <row r="12" spans="1:10" x14ac:dyDescent="0.35">
      <c r="A12" t="s">
        <v>287</v>
      </c>
      <c r="B12">
        <v>8.5</v>
      </c>
    </row>
    <row r="13" spans="1:10" x14ac:dyDescent="0.35">
      <c r="A13" t="s">
        <v>288</v>
      </c>
      <c r="B13">
        <v>7.58</v>
      </c>
    </row>
    <row r="14" spans="1:10" x14ac:dyDescent="0.35">
      <c r="A14" t="s">
        <v>289</v>
      </c>
      <c r="B14">
        <v>5.95</v>
      </c>
    </row>
    <row r="15" spans="1:10" x14ac:dyDescent="0.35">
      <c r="A15" t="s">
        <v>290</v>
      </c>
      <c r="B15">
        <v>7.58</v>
      </c>
    </row>
    <row r="16" spans="1:10" x14ac:dyDescent="0.35">
      <c r="A16" t="s">
        <v>291</v>
      </c>
      <c r="B16">
        <v>8.5</v>
      </c>
    </row>
    <row r="17" spans="1:6" x14ac:dyDescent="0.35">
      <c r="A17" t="s">
        <v>292</v>
      </c>
      <c r="B17">
        <v>5.95</v>
      </c>
    </row>
    <row r="18" spans="1:6" x14ac:dyDescent="0.35">
      <c r="A18" t="s">
        <v>293</v>
      </c>
      <c r="B18">
        <v>6.95</v>
      </c>
    </row>
    <row r="19" spans="1:6" x14ac:dyDescent="0.35">
      <c r="A19" t="s">
        <v>294</v>
      </c>
      <c r="B19">
        <v>6.95</v>
      </c>
    </row>
    <row r="20" spans="1:6" x14ac:dyDescent="0.35">
      <c r="A20" t="s">
        <v>295</v>
      </c>
      <c r="B20">
        <v>7.95</v>
      </c>
    </row>
    <row r="21" spans="1:6" x14ac:dyDescent="0.35">
      <c r="A21" t="s">
        <v>296</v>
      </c>
      <c r="B21">
        <v>6.75</v>
      </c>
    </row>
    <row r="22" spans="1:6" x14ac:dyDescent="0.35">
      <c r="A22" t="s">
        <v>297</v>
      </c>
      <c r="B22">
        <v>7.5</v>
      </c>
    </row>
    <row r="23" spans="1:6" x14ac:dyDescent="0.35">
      <c r="A23" t="s">
        <v>298</v>
      </c>
      <c r="B23">
        <v>8.25</v>
      </c>
    </row>
    <row r="24" spans="1:6" x14ac:dyDescent="0.35">
      <c r="A24" t="s">
        <v>299</v>
      </c>
      <c r="B24">
        <v>7.5</v>
      </c>
    </row>
    <row r="25" spans="1:6" x14ac:dyDescent="0.35">
      <c r="A25" t="s">
        <v>300</v>
      </c>
      <c r="B25">
        <v>7.75</v>
      </c>
    </row>
    <row r="26" spans="1:6" x14ac:dyDescent="0.35">
      <c r="A26" t="s">
        <v>301</v>
      </c>
      <c r="B26">
        <v>7.5</v>
      </c>
    </row>
    <row r="27" spans="1:6" x14ac:dyDescent="0.35">
      <c r="A27" t="s">
        <v>302</v>
      </c>
      <c r="B27">
        <v>7.75</v>
      </c>
    </row>
    <row r="28" spans="1:6" x14ac:dyDescent="0.35">
      <c r="A28" t="s">
        <v>303</v>
      </c>
      <c r="B28" t="s">
        <v>304</v>
      </c>
      <c r="C28">
        <v>0</v>
      </c>
      <c r="D28">
        <v>3</v>
      </c>
      <c r="E28">
        <v>7</v>
      </c>
      <c r="F28" t="s">
        <v>305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671D6-1FE6-4A48-A427-591498A48F8D}">
  <dimension ref="A1:F14"/>
  <sheetViews>
    <sheetView workbookViewId="0"/>
  </sheetViews>
  <sheetFormatPr defaultColWidth="8.81640625" defaultRowHeight="14.5" x14ac:dyDescent="0.35"/>
  <sheetData>
    <row r="1" spans="1:6" x14ac:dyDescent="0.35">
      <c r="A1" t="s">
        <v>214</v>
      </c>
      <c r="B1" t="s">
        <v>104</v>
      </c>
      <c r="C1" t="s">
        <v>156</v>
      </c>
      <c r="D1" t="s">
        <v>210</v>
      </c>
    </row>
    <row r="2" spans="1:6" x14ac:dyDescent="0.35">
      <c r="A2" t="s">
        <v>104</v>
      </c>
      <c r="B2" t="s">
        <v>60</v>
      </c>
      <c r="C2" t="s">
        <v>186</v>
      </c>
      <c r="D2" t="s">
        <v>62</v>
      </c>
      <c r="E2" t="s">
        <v>61</v>
      </c>
      <c r="F2" t="s">
        <v>63</v>
      </c>
    </row>
    <row r="3" spans="1:6" x14ac:dyDescent="0.35">
      <c r="A3" t="s">
        <v>210</v>
      </c>
      <c r="B3" t="s">
        <v>254</v>
      </c>
    </row>
    <row r="4" spans="1:6" x14ac:dyDescent="0.35">
      <c r="A4" t="s">
        <v>214</v>
      </c>
      <c r="B4" t="s">
        <v>215</v>
      </c>
    </row>
    <row r="5" spans="1:6" x14ac:dyDescent="0.35">
      <c r="A5" t="s">
        <v>156</v>
      </c>
      <c r="B5" t="s">
        <v>91</v>
      </c>
    </row>
    <row r="6" spans="1:6" x14ac:dyDescent="0.35">
      <c r="A6" t="s">
        <v>306</v>
      </c>
      <c r="B6">
        <v>0.59</v>
      </c>
    </row>
    <row r="7" spans="1:6" x14ac:dyDescent="0.35">
      <c r="A7" t="s">
        <v>307</v>
      </c>
      <c r="B7">
        <v>2.25</v>
      </c>
    </row>
    <row r="8" spans="1:6" x14ac:dyDescent="0.35">
      <c r="A8" t="s">
        <v>308</v>
      </c>
      <c r="B8">
        <v>0.35</v>
      </c>
    </row>
    <row r="9" spans="1:6" x14ac:dyDescent="0.35">
      <c r="A9" t="s">
        <v>309</v>
      </c>
      <c r="B9">
        <v>1.69</v>
      </c>
    </row>
    <row r="10" spans="1:6" x14ac:dyDescent="0.35">
      <c r="A10" t="s">
        <v>310</v>
      </c>
      <c r="B10">
        <v>0.26</v>
      </c>
    </row>
    <row r="11" spans="1:6" x14ac:dyDescent="0.35">
      <c r="A11" t="s">
        <v>255</v>
      </c>
      <c r="B11">
        <v>0</v>
      </c>
    </row>
    <row r="12" spans="1:6" x14ac:dyDescent="0.35">
      <c r="A12" t="s">
        <v>219</v>
      </c>
      <c r="B12">
        <v>0</v>
      </c>
    </row>
    <row r="13" spans="1:6" x14ac:dyDescent="0.35">
      <c r="A13" t="s">
        <v>311</v>
      </c>
      <c r="B13">
        <v>0.03</v>
      </c>
    </row>
    <row r="14" spans="1:6" x14ac:dyDescent="0.35">
      <c r="A14" t="s">
        <v>312</v>
      </c>
      <c r="B14" t="s">
        <v>313</v>
      </c>
      <c r="C14">
        <v>0</v>
      </c>
      <c r="D14">
        <v>3</v>
      </c>
      <c r="E14">
        <v>6</v>
      </c>
      <c r="F14" t="s">
        <v>314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40689-856B-462D-BE92-379B19931643}">
  <dimension ref="A1:F10"/>
  <sheetViews>
    <sheetView workbookViewId="0"/>
  </sheetViews>
  <sheetFormatPr defaultColWidth="8.81640625" defaultRowHeight="14.5" x14ac:dyDescent="0.35"/>
  <sheetData>
    <row r="1" spans="1:6" x14ac:dyDescent="0.35">
      <c r="A1" t="s">
        <v>214</v>
      </c>
      <c r="B1" t="s">
        <v>156</v>
      </c>
      <c r="C1" t="s">
        <v>104</v>
      </c>
      <c r="D1" t="s">
        <v>210</v>
      </c>
    </row>
    <row r="2" spans="1:6" x14ac:dyDescent="0.35">
      <c r="A2" t="s">
        <v>104</v>
      </c>
      <c r="B2" t="s">
        <v>128</v>
      </c>
    </row>
    <row r="3" spans="1:6" x14ac:dyDescent="0.35">
      <c r="A3" t="s">
        <v>210</v>
      </c>
      <c r="B3" t="s">
        <v>254</v>
      </c>
    </row>
    <row r="4" spans="1:6" x14ac:dyDescent="0.35">
      <c r="A4" t="s">
        <v>214</v>
      </c>
      <c r="B4" t="s">
        <v>215</v>
      </c>
    </row>
    <row r="5" spans="1:6" x14ac:dyDescent="0.35">
      <c r="A5" t="s">
        <v>156</v>
      </c>
      <c r="B5" t="s">
        <v>128</v>
      </c>
    </row>
    <row r="6" spans="1:6" x14ac:dyDescent="0.35">
      <c r="A6" t="s">
        <v>315</v>
      </c>
      <c r="B6">
        <v>0.35</v>
      </c>
    </row>
    <row r="7" spans="1:6" x14ac:dyDescent="0.35">
      <c r="A7" t="s">
        <v>255</v>
      </c>
      <c r="B7">
        <v>0</v>
      </c>
    </row>
    <row r="8" spans="1:6" x14ac:dyDescent="0.35">
      <c r="A8" t="s">
        <v>219</v>
      </c>
      <c r="B8">
        <v>0</v>
      </c>
    </row>
    <row r="9" spans="1:6" x14ac:dyDescent="0.35">
      <c r="A9" t="s">
        <v>316</v>
      </c>
      <c r="B9">
        <v>0.31</v>
      </c>
    </row>
    <row r="10" spans="1:6" x14ac:dyDescent="0.35">
      <c r="A10" t="s">
        <v>317</v>
      </c>
      <c r="B10" t="s">
        <v>318</v>
      </c>
      <c r="C10">
        <v>0</v>
      </c>
      <c r="D10">
        <v>3</v>
      </c>
      <c r="E10">
        <v>6</v>
      </c>
      <c r="F10" t="s">
        <v>319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29732-E73A-4A36-B2F5-2E490E93F46B}">
  <dimension ref="A1:F9"/>
  <sheetViews>
    <sheetView workbookViewId="0"/>
  </sheetViews>
  <sheetFormatPr defaultColWidth="8.81640625" defaultRowHeight="14.5" x14ac:dyDescent="0.35"/>
  <sheetData>
    <row r="1" spans="1:6" x14ac:dyDescent="0.35">
      <c r="A1" t="s">
        <v>214</v>
      </c>
      <c r="B1" t="s">
        <v>75</v>
      </c>
      <c r="C1" t="s">
        <v>210</v>
      </c>
    </row>
    <row r="2" spans="1:6" x14ac:dyDescent="0.35">
      <c r="A2" t="s">
        <v>210</v>
      </c>
      <c r="B2" t="s">
        <v>254</v>
      </c>
    </row>
    <row r="3" spans="1:6" x14ac:dyDescent="0.35">
      <c r="A3" t="s">
        <v>214</v>
      </c>
      <c r="B3" t="s">
        <v>215</v>
      </c>
    </row>
    <row r="4" spans="1:6" x14ac:dyDescent="0.35">
      <c r="A4" t="s">
        <v>75</v>
      </c>
      <c r="B4" t="s">
        <v>188</v>
      </c>
      <c r="C4" t="s">
        <v>187</v>
      </c>
    </row>
    <row r="5" spans="1:6" x14ac:dyDescent="0.35">
      <c r="A5" t="s">
        <v>255</v>
      </c>
      <c r="B5">
        <v>0</v>
      </c>
    </row>
    <row r="6" spans="1:6" x14ac:dyDescent="0.35">
      <c r="A6" t="s">
        <v>219</v>
      </c>
      <c r="B6">
        <v>0</v>
      </c>
    </row>
    <row r="7" spans="1:6" x14ac:dyDescent="0.35">
      <c r="A7" t="s">
        <v>320</v>
      </c>
      <c r="B7">
        <v>46.76</v>
      </c>
    </row>
    <row r="8" spans="1:6" x14ac:dyDescent="0.35">
      <c r="A8" t="s">
        <v>321</v>
      </c>
      <c r="B8">
        <v>48.26</v>
      </c>
    </row>
    <row r="9" spans="1:6" x14ac:dyDescent="0.35">
      <c r="A9" t="s">
        <v>322</v>
      </c>
      <c r="B9" t="s">
        <v>323</v>
      </c>
      <c r="C9">
        <v>0</v>
      </c>
      <c r="D9">
        <v>3</v>
      </c>
      <c r="E9">
        <v>5</v>
      </c>
      <c r="F9" t="s">
        <v>324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5E288-C4F2-4BEE-AD42-19ACEB53984C}">
  <dimension ref="B2:N15"/>
  <sheetViews>
    <sheetView showGridLines="0" zoomScaleNormal="100" workbookViewId="0">
      <selection activeCell="D6" sqref="D6"/>
    </sheetView>
  </sheetViews>
  <sheetFormatPr defaultColWidth="9.1796875" defaultRowHeight="14.5" x14ac:dyDescent="0.35"/>
  <cols>
    <col min="1" max="1" width="9.1796875" style="25"/>
    <col min="2" max="2" width="40.1796875" style="25" customWidth="1"/>
    <col min="3" max="3" width="14.453125" style="25" bestFit="1" customWidth="1"/>
    <col min="4" max="4" width="16.6328125" style="25" customWidth="1"/>
    <col min="5" max="5" width="19.81640625" style="25" customWidth="1"/>
    <col min="6" max="7" width="19" style="25" customWidth="1"/>
    <col min="8" max="8" width="14.36328125" style="25" customWidth="1"/>
    <col min="9" max="9" width="15.36328125" style="25" bestFit="1" customWidth="1"/>
    <col min="10" max="10" width="14.81640625" style="25" bestFit="1" customWidth="1"/>
    <col min="11" max="11" width="16.453125" style="25" bestFit="1" customWidth="1"/>
    <col min="12" max="13" width="9.1796875" style="25"/>
    <col min="14" max="14" width="14.453125" style="25" customWidth="1"/>
    <col min="15" max="16384" width="9.1796875" style="25"/>
  </cols>
  <sheetData>
    <row r="2" spans="2:14" ht="15" thickBot="1" x14ac:dyDescent="0.4">
      <c r="B2" s="30" t="s">
        <v>17</v>
      </c>
      <c r="M2" s="31" t="s">
        <v>20</v>
      </c>
      <c r="N2" s="31"/>
    </row>
    <row r="3" spans="2:14" x14ac:dyDescent="0.35">
      <c r="B3" s="53" t="s">
        <v>0</v>
      </c>
      <c r="C3" s="53" t="s">
        <v>6</v>
      </c>
      <c r="D3" s="53" t="s">
        <v>7</v>
      </c>
      <c r="E3" s="53" t="s">
        <v>8</v>
      </c>
      <c r="F3" s="53" t="s">
        <v>9</v>
      </c>
      <c r="G3" s="53" t="s">
        <v>10</v>
      </c>
      <c r="H3" s="53" t="s">
        <v>11</v>
      </c>
      <c r="I3" s="53" t="s">
        <v>397</v>
      </c>
      <c r="J3" s="53" t="s">
        <v>398</v>
      </c>
      <c r="K3" s="54" t="s">
        <v>5</v>
      </c>
    </row>
    <row r="4" spans="2:14" x14ac:dyDescent="0.35">
      <c r="B4" s="45" t="s">
        <v>121</v>
      </c>
      <c r="C4" s="45">
        <v>320</v>
      </c>
      <c r="D4" s="45">
        <v>2.5</v>
      </c>
      <c r="E4" s="45">
        <f>C4</f>
        <v>320</v>
      </c>
      <c r="F4" s="46">
        <v>20</v>
      </c>
      <c r="G4" s="47">
        <f>((C4*D4)+(E4*F4))/43560</f>
        <v>0.16528925619834711</v>
      </c>
      <c r="H4" s="46">
        <v>12</v>
      </c>
      <c r="I4" s="45">
        <f>C4</f>
        <v>320</v>
      </c>
      <c r="J4" s="45">
        <f>(D4+F4)*H4</f>
        <v>270</v>
      </c>
      <c r="K4" s="48">
        <f>H4*G4</f>
        <v>1.9834710743801653</v>
      </c>
      <c r="N4" s="32"/>
    </row>
    <row r="5" spans="2:14" x14ac:dyDescent="0.35">
      <c r="B5" s="49" t="s">
        <v>122</v>
      </c>
      <c r="C5" s="49">
        <v>160</v>
      </c>
      <c r="D5" s="49">
        <v>3.5</v>
      </c>
      <c r="E5" s="49">
        <f>C5</f>
        <v>160</v>
      </c>
      <c r="F5" s="50">
        <v>20</v>
      </c>
      <c r="G5" s="51">
        <f>((C5*D5)+(E5*F5))/43560</f>
        <v>8.6317722681359038E-2</v>
      </c>
      <c r="H5" s="50">
        <v>23</v>
      </c>
      <c r="I5" s="49">
        <f t="shared" ref="I5:I7" si="0">C5</f>
        <v>160</v>
      </c>
      <c r="J5" s="49">
        <f t="shared" ref="J5:J7" si="1">(D5+F5)*H5</f>
        <v>540.5</v>
      </c>
      <c r="K5" s="52">
        <f t="shared" ref="K5:K7" si="2">H5*G5</f>
        <v>1.985307621671258</v>
      </c>
    </row>
    <row r="6" spans="2:14" x14ac:dyDescent="0.35">
      <c r="B6" s="49" t="s">
        <v>123</v>
      </c>
      <c r="C6" s="49">
        <v>300</v>
      </c>
      <c r="D6" s="49">
        <v>2.5</v>
      </c>
      <c r="E6" s="49">
        <f>C6</f>
        <v>300</v>
      </c>
      <c r="F6" s="50">
        <v>20</v>
      </c>
      <c r="G6" s="51">
        <f t="shared" ref="G6:G7" si="3">((C6*D6)+(E6*F6))/43560</f>
        <v>0.15495867768595042</v>
      </c>
      <c r="H6" s="50">
        <v>13</v>
      </c>
      <c r="I6" s="49">
        <f t="shared" si="0"/>
        <v>300</v>
      </c>
      <c r="J6" s="49">
        <f t="shared" si="1"/>
        <v>292.5</v>
      </c>
      <c r="K6" s="52">
        <f t="shared" si="2"/>
        <v>2.0144628099173554</v>
      </c>
    </row>
    <row r="7" spans="2:14" ht="15" thickBot="1" x14ac:dyDescent="0.4">
      <c r="B7" s="41" t="s">
        <v>124</v>
      </c>
      <c r="C7" s="41">
        <v>300</v>
      </c>
      <c r="D7" s="41">
        <v>2</v>
      </c>
      <c r="E7" s="41">
        <f>C7</f>
        <v>300</v>
      </c>
      <c r="F7" s="42">
        <v>20</v>
      </c>
      <c r="G7" s="43">
        <f t="shared" si="3"/>
        <v>0.15151515151515152</v>
      </c>
      <c r="H7" s="42">
        <v>13</v>
      </c>
      <c r="I7" s="41">
        <f t="shared" si="0"/>
        <v>300</v>
      </c>
      <c r="J7" s="41">
        <f t="shared" si="1"/>
        <v>286</v>
      </c>
      <c r="K7" s="44">
        <f t="shared" si="2"/>
        <v>1.9696969696969697</v>
      </c>
    </row>
    <row r="8" spans="2:14" x14ac:dyDescent="0.35">
      <c r="H8" s="30"/>
      <c r="I8" s="30"/>
      <c r="J8" s="30"/>
      <c r="K8" s="33"/>
    </row>
    <row r="10" spans="2:14" ht="15" thickBot="1" x14ac:dyDescent="0.4">
      <c r="B10" s="30" t="s">
        <v>18</v>
      </c>
    </row>
    <row r="11" spans="2:14" ht="29" x14ac:dyDescent="0.35">
      <c r="B11" s="57" t="s">
        <v>0</v>
      </c>
      <c r="C11" s="54" t="s">
        <v>11</v>
      </c>
      <c r="D11" s="62" t="s">
        <v>12</v>
      </c>
      <c r="E11" s="62" t="s">
        <v>19</v>
      </c>
      <c r="F11" s="62" t="s">
        <v>13</v>
      </c>
      <c r="G11" s="55" t="s">
        <v>21</v>
      </c>
    </row>
    <row r="12" spans="2:14" x14ac:dyDescent="0.35">
      <c r="B12" s="58" t="s">
        <v>121</v>
      </c>
      <c r="C12" s="60">
        <f>H4</f>
        <v>12</v>
      </c>
      <c r="D12" s="60">
        <v>216</v>
      </c>
      <c r="E12" s="63">
        <v>80</v>
      </c>
      <c r="F12" s="65">
        <f>C12*D12*E12</f>
        <v>207360</v>
      </c>
      <c r="G12" s="56">
        <f>F12/K4</f>
        <v>104544</v>
      </c>
    </row>
    <row r="13" spans="2:14" x14ac:dyDescent="0.35">
      <c r="B13" s="58" t="s">
        <v>122</v>
      </c>
      <c r="C13" s="60">
        <f>H5</f>
        <v>23</v>
      </c>
      <c r="D13" s="60">
        <v>60</v>
      </c>
      <c r="E13" s="63">
        <v>175</v>
      </c>
      <c r="F13" s="65">
        <f t="shared" ref="F13:F15" si="4">C13*D13*E13</f>
        <v>241500</v>
      </c>
      <c r="G13" s="56">
        <f t="shared" ref="G13:G15" si="5">F13/K5</f>
        <v>121643.6170212766</v>
      </c>
    </row>
    <row r="14" spans="2:14" x14ac:dyDescent="0.35">
      <c r="B14" s="58" t="s">
        <v>123</v>
      </c>
      <c r="C14" s="60">
        <f>H6</f>
        <v>13</v>
      </c>
      <c r="D14" s="60">
        <v>235</v>
      </c>
      <c r="E14" s="63">
        <v>80</v>
      </c>
      <c r="F14" s="65">
        <f t="shared" si="4"/>
        <v>244400</v>
      </c>
      <c r="G14" s="56">
        <f t="shared" si="5"/>
        <v>121322.66666666667</v>
      </c>
    </row>
    <row r="15" spans="2:14" ht="15" thickBot="1" x14ac:dyDescent="0.4">
      <c r="B15" s="59" t="s">
        <v>124</v>
      </c>
      <c r="C15" s="61">
        <f>H7</f>
        <v>13</v>
      </c>
      <c r="D15" s="61">
        <v>200</v>
      </c>
      <c r="E15" s="64">
        <v>150</v>
      </c>
      <c r="F15" s="66">
        <f t="shared" si="4"/>
        <v>390000</v>
      </c>
      <c r="G15" s="34">
        <f t="shared" si="5"/>
        <v>198000</v>
      </c>
    </row>
  </sheetData>
  <sheetProtection algorithmName="SHA-512" hashValue="TdGmUhE06zBecB5Mno810TSAzL5Vq87+bHG5nGabtl7L8VTyWWHqeqYoJkzYXq719VObp3eNIc5gtzb0V1UeUQ==" saltValue="q9QJYvKasrPM3IDLD+pCzg==" spinCount="100000" sheet="1" formatCells="0" insertColumns="0" insertRows="0" insertHyperlinks="0" deleteColumns="0" deleteRows="0" sort="0" autoFilter="0" pivotTables="0"/>
  <pageMargins left="0.7" right="0.7" top="0.75" bottom="0.75" header="0.3" footer="0.3"/>
  <pageSetup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709AC-CC8C-4C4E-B476-29C4F7BB0B79}">
  <dimension ref="A1:F9"/>
  <sheetViews>
    <sheetView workbookViewId="0"/>
  </sheetViews>
  <sheetFormatPr defaultColWidth="8.81640625" defaultRowHeight="14.5" x14ac:dyDescent="0.35"/>
  <sheetData>
    <row r="1" spans="1:6" x14ac:dyDescent="0.35">
      <c r="A1" t="s">
        <v>214</v>
      </c>
      <c r="B1" t="s">
        <v>75</v>
      </c>
      <c r="C1" t="s">
        <v>210</v>
      </c>
    </row>
    <row r="2" spans="1:6" x14ac:dyDescent="0.35">
      <c r="A2" t="s">
        <v>210</v>
      </c>
      <c r="B2" t="s">
        <v>254</v>
      </c>
    </row>
    <row r="3" spans="1:6" x14ac:dyDescent="0.35">
      <c r="A3" t="s">
        <v>214</v>
      </c>
      <c r="B3" t="s">
        <v>215</v>
      </c>
    </row>
    <row r="4" spans="1:6" x14ac:dyDescent="0.35">
      <c r="A4" t="s">
        <v>75</v>
      </c>
      <c r="B4" t="s">
        <v>188</v>
      </c>
      <c r="C4" t="s">
        <v>187</v>
      </c>
    </row>
    <row r="5" spans="1:6" x14ac:dyDescent="0.35">
      <c r="A5" t="s">
        <v>255</v>
      </c>
      <c r="B5">
        <v>0</v>
      </c>
    </row>
    <row r="6" spans="1:6" x14ac:dyDescent="0.35">
      <c r="A6" t="s">
        <v>219</v>
      </c>
      <c r="B6">
        <v>0</v>
      </c>
    </row>
    <row r="7" spans="1:6" x14ac:dyDescent="0.35">
      <c r="A7" t="s">
        <v>320</v>
      </c>
      <c r="B7">
        <v>46.76</v>
      </c>
    </row>
    <row r="8" spans="1:6" x14ac:dyDescent="0.35">
      <c r="A8" t="s">
        <v>321</v>
      </c>
      <c r="B8">
        <v>48.26</v>
      </c>
    </row>
    <row r="9" spans="1:6" x14ac:dyDescent="0.35">
      <c r="A9" t="s">
        <v>322</v>
      </c>
      <c r="B9" t="s">
        <v>325</v>
      </c>
      <c r="C9">
        <v>0</v>
      </c>
      <c r="D9">
        <v>3</v>
      </c>
      <c r="E9">
        <v>5</v>
      </c>
      <c r="F9" t="s">
        <v>326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B318F-AB3C-4E94-B175-1BF37984093D}">
  <dimension ref="A1:I15"/>
  <sheetViews>
    <sheetView workbookViewId="0"/>
  </sheetViews>
  <sheetFormatPr defaultColWidth="8.81640625" defaultRowHeight="14.5" x14ac:dyDescent="0.35"/>
  <sheetData>
    <row r="1" spans="1:9" x14ac:dyDescent="0.35">
      <c r="A1" t="s">
        <v>214</v>
      </c>
      <c r="B1" t="s">
        <v>75</v>
      </c>
      <c r="C1" t="s">
        <v>210</v>
      </c>
    </row>
    <row r="2" spans="1:9" x14ac:dyDescent="0.35">
      <c r="A2" t="s">
        <v>210</v>
      </c>
      <c r="B2" t="s">
        <v>254</v>
      </c>
    </row>
    <row r="3" spans="1:9" x14ac:dyDescent="0.35">
      <c r="A3" t="s">
        <v>214</v>
      </c>
      <c r="B3" t="s">
        <v>215</v>
      </c>
    </row>
    <row r="4" spans="1:9" x14ac:dyDescent="0.35">
      <c r="A4" t="s">
        <v>75</v>
      </c>
      <c r="B4" t="s">
        <v>189</v>
      </c>
      <c r="C4" t="s">
        <v>191</v>
      </c>
      <c r="D4" t="s">
        <v>192</v>
      </c>
      <c r="E4" t="s">
        <v>193</v>
      </c>
      <c r="F4" t="s">
        <v>194</v>
      </c>
      <c r="G4" t="s">
        <v>195</v>
      </c>
      <c r="H4" t="s">
        <v>196</v>
      </c>
      <c r="I4" t="s">
        <v>190</v>
      </c>
    </row>
    <row r="5" spans="1:9" x14ac:dyDescent="0.35">
      <c r="A5" t="s">
        <v>255</v>
      </c>
      <c r="B5">
        <v>0</v>
      </c>
    </row>
    <row r="6" spans="1:9" x14ac:dyDescent="0.35">
      <c r="A6" t="s">
        <v>219</v>
      </c>
      <c r="B6">
        <v>0</v>
      </c>
    </row>
    <row r="7" spans="1:9" x14ac:dyDescent="0.35">
      <c r="A7" t="s">
        <v>327</v>
      </c>
      <c r="B7">
        <v>8871.66</v>
      </c>
    </row>
    <row r="8" spans="1:9" x14ac:dyDescent="0.35">
      <c r="A8" t="s">
        <v>328</v>
      </c>
      <c r="B8">
        <v>5434</v>
      </c>
    </row>
    <row r="9" spans="1:9" x14ac:dyDescent="0.35">
      <c r="A9" t="s">
        <v>329</v>
      </c>
      <c r="B9">
        <v>6722.44</v>
      </c>
    </row>
    <row r="10" spans="1:9" x14ac:dyDescent="0.35">
      <c r="A10" t="s">
        <v>330</v>
      </c>
      <c r="B10">
        <v>8467.4</v>
      </c>
    </row>
    <row r="11" spans="1:9" x14ac:dyDescent="0.35">
      <c r="A11" t="s">
        <v>331</v>
      </c>
      <c r="B11">
        <v>3032.25</v>
      </c>
    </row>
    <row r="12" spans="1:9" x14ac:dyDescent="0.35">
      <c r="A12" t="s">
        <v>332</v>
      </c>
      <c r="B12">
        <v>2048.1999999999998</v>
      </c>
    </row>
    <row r="13" spans="1:9" x14ac:dyDescent="0.35">
      <c r="A13" t="s">
        <v>333</v>
      </c>
      <c r="B13">
        <v>8170</v>
      </c>
    </row>
    <row r="14" spans="1:9" x14ac:dyDescent="0.35">
      <c r="A14" t="s">
        <v>334</v>
      </c>
      <c r="B14">
        <v>5379</v>
      </c>
    </row>
    <row r="15" spans="1:9" x14ac:dyDescent="0.35">
      <c r="A15" t="s">
        <v>335</v>
      </c>
      <c r="B15" t="s">
        <v>336</v>
      </c>
      <c r="C15">
        <v>0</v>
      </c>
      <c r="D15">
        <v>3</v>
      </c>
      <c r="E15">
        <v>5</v>
      </c>
      <c r="F15" t="s">
        <v>337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21641-9B9D-429E-97C8-E9A02CF08451}">
  <dimension ref="A1:I15"/>
  <sheetViews>
    <sheetView workbookViewId="0"/>
  </sheetViews>
  <sheetFormatPr defaultColWidth="8.81640625" defaultRowHeight="14.5" x14ac:dyDescent="0.35"/>
  <sheetData>
    <row r="1" spans="1:9" x14ac:dyDescent="0.35">
      <c r="A1" t="s">
        <v>214</v>
      </c>
      <c r="B1" t="s">
        <v>75</v>
      </c>
      <c r="C1" t="s">
        <v>210</v>
      </c>
    </row>
    <row r="2" spans="1:9" x14ac:dyDescent="0.35">
      <c r="A2" t="s">
        <v>210</v>
      </c>
      <c r="B2" t="s">
        <v>254</v>
      </c>
    </row>
    <row r="3" spans="1:9" x14ac:dyDescent="0.35">
      <c r="A3" t="s">
        <v>214</v>
      </c>
      <c r="B3" t="s">
        <v>215</v>
      </c>
    </row>
    <row r="4" spans="1:9" x14ac:dyDescent="0.35">
      <c r="A4" t="s">
        <v>75</v>
      </c>
      <c r="B4" t="s">
        <v>189</v>
      </c>
      <c r="C4" t="s">
        <v>191</v>
      </c>
      <c r="D4" t="s">
        <v>192</v>
      </c>
      <c r="E4" t="s">
        <v>193</v>
      </c>
      <c r="F4" t="s">
        <v>194</v>
      </c>
      <c r="G4" t="s">
        <v>195</v>
      </c>
      <c r="H4" t="s">
        <v>196</v>
      </c>
      <c r="I4" t="s">
        <v>190</v>
      </c>
    </row>
    <row r="5" spans="1:9" x14ac:dyDescent="0.35">
      <c r="A5" t="s">
        <v>255</v>
      </c>
      <c r="B5">
        <v>0</v>
      </c>
    </row>
    <row r="6" spans="1:9" x14ac:dyDescent="0.35">
      <c r="A6" t="s">
        <v>219</v>
      </c>
      <c r="B6">
        <v>0</v>
      </c>
    </row>
    <row r="7" spans="1:9" x14ac:dyDescent="0.35">
      <c r="A7" t="s">
        <v>327</v>
      </c>
      <c r="B7">
        <v>8871.66</v>
      </c>
    </row>
    <row r="8" spans="1:9" x14ac:dyDescent="0.35">
      <c r="A8" t="s">
        <v>328</v>
      </c>
      <c r="B8">
        <v>5434</v>
      </c>
    </row>
    <row r="9" spans="1:9" x14ac:dyDescent="0.35">
      <c r="A9" t="s">
        <v>329</v>
      </c>
      <c r="B9">
        <v>6722.44</v>
      </c>
    </row>
    <row r="10" spans="1:9" x14ac:dyDescent="0.35">
      <c r="A10" t="s">
        <v>330</v>
      </c>
      <c r="B10">
        <v>8467.4</v>
      </c>
    </row>
    <row r="11" spans="1:9" x14ac:dyDescent="0.35">
      <c r="A11" t="s">
        <v>331</v>
      </c>
      <c r="B11">
        <v>3032.25</v>
      </c>
    </row>
    <row r="12" spans="1:9" x14ac:dyDescent="0.35">
      <c r="A12" t="s">
        <v>332</v>
      </c>
      <c r="B12">
        <v>2048.1999999999998</v>
      </c>
    </row>
    <row r="13" spans="1:9" x14ac:dyDescent="0.35">
      <c r="A13" t="s">
        <v>333</v>
      </c>
      <c r="B13">
        <v>8170</v>
      </c>
    </row>
    <row r="14" spans="1:9" x14ac:dyDescent="0.35">
      <c r="A14" t="s">
        <v>334</v>
      </c>
      <c r="B14">
        <v>5379</v>
      </c>
    </row>
    <row r="15" spans="1:9" x14ac:dyDescent="0.35">
      <c r="A15" t="s">
        <v>335</v>
      </c>
      <c r="B15" t="s">
        <v>338</v>
      </c>
      <c r="C15">
        <v>0</v>
      </c>
      <c r="D15">
        <v>3</v>
      </c>
      <c r="E15">
        <v>5</v>
      </c>
      <c r="F15" t="s">
        <v>339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0863E-454B-48CF-8161-4C21E4072DC2}">
  <dimension ref="A1:I15"/>
  <sheetViews>
    <sheetView workbookViewId="0"/>
  </sheetViews>
  <sheetFormatPr defaultColWidth="8.81640625" defaultRowHeight="14.5" x14ac:dyDescent="0.35"/>
  <sheetData>
    <row r="1" spans="1:9" x14ac:dyDescent="0.35">
      <c r="A1" t="s">
        <v>214</v>
      </c>
      <c r="B1" t="s">
        <v>75</v>
      </c>
      <c r="C1" t="s">
        <v>210</v>
      </c>
    </row>
    <row r="2" spans="1:9" x14ac:dyDescent="0.35">
      <c r="A2" t="s">
        <v>210</v>
      </c>
      <c r="B2" t="s">
        <v>254</v>
      </c>
    </row>
    <row r="3" spans="1:9" x14ac:dyDescent="0.35">
      <c r="A3" t="s">
        <v>214</v>
      </c>
      <c r="B3" t="s">
        <v>215</v>
      </c>
    </row>
    <row r="4" spans="1:9" x14ac:dyDescent="0.35">
      <c r="A4" t="s">
        <v>75</v>
      </c>
      <c r="B4" t="s">
        <v>189</v>
      </c>
      <c r="C4" t="s">
        <v>191</v>
      </c>
      <c r="D4" t="s">
        <v>192</v>
      </c>
      <c r="E4" t="s">
        <v>193</v>
      </c>
      <c r="F4" t="s">
        <v>194</v>
      </c>
      <c r="G4" t="s">
        <v>195</v>
      </c>
      <c r="H4" t="s">
        <v>196</v>
      </c>
      <c r="I4" t="s">
        <v>190</v>
      </c>
    </row>
    <row r="5" spans="1:9" x14ac:dyDescent="0.35">
      <c r="A5" t="s">
        <v>255</v>
      </c>
      <c r="B5">
        <v>0</v>
      </c>
    </row>
    <row r="6" spans="1:9" x14ac:dyDescent="0.35">
      <c r="A6" t="s">
        <v>219</v>
      </c>
      <c r="B6">
        <v>0</v>
      </c>
    </row>
    <row r="7" spans="1:9" x14ac:dyDescent="0.35">
      <c r="A7" t="s">
        <v>327</v>
      </c>
      <c r="B7">
        <v>8871.66</v>
      </c>
    </row>
    <row r="8" spans="1:9" x14ac:dyDescent="0.35">
      <c r="A8" t="s">
        <v>328</v>
      </c>
      <c r="B8">
        <v>5434</v>
      </c>
    </row>
    <row r="9" spans="1:9" x14ac:dyDescent="0.35">
      <c r="A9" t="s">
        <v>329</v>
      </c>
      <c r="B9">
        <v>6722.44</v>
      </c>
    </row>
    <row r="10" spans="1:9" x14ac:dyDescent="0.35">
      <c r="A10" t="s">
        <v>330</v>
      </c>
      <c r="B10">
        <v>8467.4</v>
      </c>
    </row>
    <row r="11" spans="1:9" x14ac:dyDescent="0.35">
      <c r="A11" t="s">
        <v>331</v>
      </c>
      <c r="B11">
        <v>3032.25</v>
      </c>
    </row>
    <row r="12" spans="1:9" x14ac:dyDescent="0.35">
      <c r="A12" t="s">
        <v>332</v>
      </c>
      <c r="B12">
        <v>2048.1999999999998</v>
      </c>
    </row>
    <row r="13" spans="1:9" x14ac:dyDescent="0.35">
      <c r="A13" t="s">
        <v>333</v>
      </c>
      <c r="B13">
        <v>8170</v>
      </c>
    </row>
    <row r="14" spans="1:9" x14ac:dyDescent="0.35">
      <c r="A14" t="s">
        <v>334</v>
      </c>
      <c r="B14">
        <v>5379</v>
      </c>
    </row>
    <row r="15" spans="1:9" x14ac:dyDescent="0.35">
      <c r="A15" t="s">
        <v>335</v>
      </c>
      <c r="B15" t="s">
        <v>340</v>
      </c>
      <c r="C15">
        <v>0</v>
      </c>
      <c r="D15">
        <v>3</v>
      </c>
      <c r="E15">
        <v>5</v>
      </c>
      <c r="F15" t="s">
        <v>341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B9DB6-0ED0-40E5-9CBF-291603376A13}">
  <dimension ref="A1:I15"/>
  <sheetViews>
    <sheetView workbookViewId="0"/>
  </sheetViews>
  <sheetFormatPr defaultColWidth="8.81640625" defaultRowHeight="14.5" x14ac:dyDescent="0.35"/>
  <sheetData>
    <row r="1" spans="1:9" x14ac:dyDescent="0.35">
      <c r="A1" t="s">
        <v>214</v>
      </c>
      <c r="B1" t="s">
        <v>75</v>
      </c>
      <c r="C1" t="s">
        <v>210</v>
      </c>
    </row>
    <row r="2" spans="1:9" x14ac:dyDescent="0.35">
      <c r="A2" t="s">
        <v>210</v>
      </c>
      <c r="B2" t="s">
        <v>254</v>
      </c>
    </row>
    <row r="3" spans="1:9" x14ac:dyDescent="0.35">
      <c r="A3" t="s">
        <v>214</v>
      </c>
      <c r="B3" t="s">
        <v>215</v>
      </c>
    </row>
    <row r="4" spans="1:9" x14ac:dyDescent="0.35">
      <c r="A4" t="s">
        <v>75</v>
      </c>
      <c r="B4" t="s">
        <v>189</v>
      </c>
      <c r="C4" t="s">
        <v>191</v>
      </c>
      <c r="D4" t="s">
        <v>192</v>
      </c>
      <c r="E4" t="s">
        <v>193</v>
      </c>
      <c r="F4" t="s">
        <v>194</v>
      </c>
      <c r="G4" t="s">
        <v>195</v>
      </c>
      <c r="H4" t="s">
        <v>196</v>
      </c>
      <c r="I4" t="s">
        <v>190</v>
      </c>
    </row>
    <row r="5" spans="1:9" x14ac:dyDescent="0.35">
      <c r="A5" t="s">
        <v>255</v>
      </c>
      <c r="B5">
        <v>0</v>
      </c>
    </row>
    <row r="6" spans="1:9" x14ac:dyDescent="0.35">
      <c r="A6" t="s">
        <v>219</v>
      </c>
      <c r="B6">
        <v>0</v>
      </c>
    </row>
    <row r="7" spans="1:9" x14ac:dyDescent="0.35">
      <c r="A7" t="s">
        <v>327</v>
      </c>
      <c r="B7">
        <v>8871.66</v>
      </c>
    </row>
    <row r="8" spans="1:9" x14ac:dyDescent="0.35">
      <c r="A8" t="s">
        <v>328</v>
      </c>
      <c r="B8">
        <v>5434</v>
      </c>
    </row>
    <row r="9" spans="1:9" x14ac:dyDescent="0.35">
      <c r="A9" t="s">
        <v>329</v>
      </c>
      <c r="B9">
        <v>6722.44</v>
      </c>
    </row>
    <row r="10" spans="1:9" x14ac:dyDescent="0.35">
      <c r="A10" t="s">
        <v>330</v>
      </c>
      <c r="B10">
        <v>8467.4</v>
      </c>
    </row>
    <row r="11" spans="1:9" x14ac:dyDescent="0.35">
      <c r="A11" t="s">
        <v>331</v>
      </c>
      <c r="B11">
        <v>3032.25</v>
      </c>
    </row>
    <row r="12" spans="1:9" x14ac:dyDescent="0.35">
      <c r="A12" t="s">
        <v>332</v>
      </c>
      <c r="B12">
        <v>2048.1999999999998</v>
      </c>
    </row>
    <row r="13" spans="1:9" x14ac:dyDescent="0.35">
      <c r="A13" t="s">
        <v>333</v>
      </c>
      <c r="B13">
        <v>8170</v>
      </c>
    </row>
    <row r="14" spans="1:9" x14ac:dyDescent="0.35">
      <c r="A14" t="s">
        <v>334</v>
      </c>
      <c r="B14">
        <v>5379</v>
      </c>
    </row>
    <row r="15" spans="1:9" x14ac:dyDescent="0.35">
      <c r="A15" t="s">
        <v>335</v>
      </c>
      <c r="B15" t="s">
        <v>342</v>
      </c>
      <c r="C15">
        <v>0</v>
      </c>
      <c r="D15">
        <v>3</v>
      </c>
      <c r="E15">
        <v>5</v>
      </c>
      <c r="F15" t="s">
        <v>343</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B2158-4AE8-443E-B04E-7D459B545989}">
  <dimension ref="A1:I15"/>
  <sheetViews>
    <sheetView workbookViewId="0"/>
  </sheetViews>
  <sheetFormatPr defaultColWidth="8.81640625" defaultRowHeight="14.5" x14ac:dyDescent="0.35"/>
  <sheetData>
    <row r="1" spans="1:9" x14ac:dyDescent="0.35">
      <c r="A1" t="s">
        <v>214</v>
      </c>
      <c r="B1" t="s">
        <v>75</v>
      </c>
      <c r="C1" t="s">
        <v>210</v>
      </c>
    </row>
    <row r="2" spans="1:9" x14ac:dyDescent="0.35">
      <c r="A2" t="s">
        <v>210</v>
      </c>
      <c r="B2" t="s">
        <v>254</v>
      </c>
    </row>
    <row r="3" spans="1:9" x14ac:dyDescent="0.35">
      <c r="A3" t="s">
        <v>214</v>
      </c>
      <c r="B3" t="s">
        <v>215</v>
      </c>
    </row>
    <row r="4" spans="1:9" x14ac:dyDescent="0.35">
      <c r="A4" t="s">
        <v>75</v>
      </c>
      <c r="B4" t="s">
        <v>189</v>
      </c>
      <c r="C4" t="s">
        <v>191</v>
      </c>
      <c r="D4" t="s">
        <v>192</v>
      </c>
      <c r="E4" t="s">
        <v>193</v>
      </c>
      <c r="F4" t="s">
        <v>194</v>
      </c>
      <c r="G4" t="s">
        <v>195</v>
      </c>
      <c r="H4" t="s">
        <v>196</v>
      </c>
      <c r="I4" t="s">
        <v>190</v>
      </c>
    </row>
    <row r="5" spans="1:9" x14ac:dyDescent="0.35">
      <c r="A5" t="s">
        <v>255</v>
      </c>
      <c r="B5">
        <v>0</v>
      </c>
    </row>
    <row r="6" spans="1:9" x14ac:dyDescent="0.35">
      <c r="A6" t="s">
        <v>219</v>
      </c>
      <c r="B6">
        <v>0</v>
      </c>
    </row>
    <row r="7" spans="1:9" x14ac:dyDescent="0.35">
      <c r="A7" t="s">
        <v>327</v>
      </c>
      <c r="B7">
        <v>8871.66</v>
      </c>
    </row>
    <row r="8" spans="1:9" x14ac:dyDescent="0.35">
      <c r="A8" t="s">
        <v>328</v>
      </c>
      <c r="B8">
        <v>5434</v>
      </c>
    </row>
    <row r="9" spans="1:9" x14ac:dyDescent="0.35">
      <c r="A9" t="s">
        <v>329</v>
      </c>
      <c r="B9">
        <v>6722.44</v>
      </c>
    </row>
    <row r="10" spans="1:9" x14ac:dyDescent="0.35">
      <c r="A10" t="s">
        <v>330</v>
      </c>
      <c r="B10">
        <v>8467.4</v>
      </c>
    </row>
    <row r="11" spans="1:9" x14ac:dyDescent="0.35">
      <c r="A11" t="s">
        <v>331</v>
      </c>
      <c r="B11">
        <v>3032.25</v>
      </c>
    </row>
    <row r="12" spans="1:9" x14ac:dyDescent="0.35">
      <c r="A12" t="s">
        <v>332</v>
      </c>
      <c r="B12">
        <v>2048.1999999999998</v>
      </c>
    </row>
    <row r="13" spans="1:9" x14ac:dyDescent="0.35">
      <c r="A13" t="s">
        <v>333</v>
      </c>
      <c r="B13">
        <v>8170</v>
      </c>
    </row>
    <row r="14" spans="1:9" x14ac:dyDescent="0.35">
      <c r="A14" t="s">
        <v>334</v>
      </c>
      <c r="B14">
        <v>5379</v>
      </c>
    </row>
    <row r="15" spans="1:9" x14ac:dyDescent="0.35">
      <c r="A15" t="s">
        <v>335</v>
      </c>
      <c r="B15" t="s">
        <v>344</v>
      </c>
      <c r="C15">
        <v>0</v>
      </c>
      <c r="D15">
        <v>3</v>
      </c>
      <c r="E15">
        <v>5</v>
      </c>
      <c r="F15" t="s">
        <v>345</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BBE4C-07CE-43A5-9E85-051D23A07C84}">
  <dimension ref="A1:I15"/>
  <sheetViews>
    <sheetView workbookViewId="0"/>
  </sheetViews>
  <sheetFormatPr defaultColWidth="8.81640625" defaultRowHeight="14.5" x14ac:dyDescent="0.35"/>
  <sheetData>
    <row r="1" spans="1:9" x14ac:dyDescent="0.35">
      <c r="A1" t="s">
        <v>214</v>
      </c>
      <c r="B1" t="s">
        <v>75</v>
      </c>
      <c r="C1" t="s">
        <v>210</v>
      </c>
    </row>
    <row r="2" spans="1:9" x14ac:dyDescent="0.35">
      <c r="A2" t="s">
        <v>210</v>
      </c>
      <c r="B2" t="s">
        <v>254</v>
      </c>
    </row>
    <row r="3" spans="1:9" x14ac:dyDescent="0.35">
      <c r="A3" t="s">
        <v>214</v>
      </c>
      <c r="B3" t="s">
        <v>215</v>
      </c>
    </row>
    <row r="4" spans="1:9" x14ac:dyDescent="0.35">
      <c r="A4" t="s">
        <v>75</v>
      </c>
      <c r="B4" t="s">
        <v>189</v>
      </c>
      <c r="C4" t="s">
        <v>191</v>
      </c>
      <c r="D4" t="s">
        <v>192</v>
      </c>
      <c r="E4" t="s">
        <v>193</v>
      </c>
      <c r="F4" t="s">
        <v>194</v>
      </c>
      <c r="G4" t="s">
        <v>195</v>
      </c>
      <c r="H4" t="s">
        <v>196</v>
      </c>
      <c r="I4" t="s">
        <v>190</v>
      </c>
    </row>
    <row r="5" spans="1:9" x14ac:dyDescent="0.35">
      <c r="A5" t="s">
        <v>255</v>
      </c>
      <c r="B5">
        <v>0</v>
      </c>
    </row>
    <row r="6" spans="1:9" x14ac:dyDescent="0.35">
      <c r="A6" t="s">
        <v>219</v>
      </c>
      <c r="B6">
        <v>0</v>
      </c>
    </row>
    <row r="7" spans="1:9" x14ac:dyDescent="0.35">
      <c r="A7" t="s">
        <v>327</v>
      </c>
      <c r="B7">
        <v>8871.66</v>
      </c>
    </row>
    <row r="8" spans="1:9" x14ac:dyDescent="0.35">
      <c r="A8" t="s">
        <v>328</v>
      </c>
      <c r="B8">
        <v>5434</v>
      </c>
    </row>
    <row r="9" spans="1:9" x14ac:dyDescent="0.35">
      <c r="A9" t="s">
        <v>329</v>
      </c>
      <c r="B9">
        <v>6722.44</v>
      </c>
    </row>
    <row r="10" spans="1:9" x14ac:dyDescent="0.35">
      <c r="A10" t="s">
        <v>330</v>
      </c>
      <c r="B10">
        <v>8467.4</v>
      </c>
    </row>
    <row r="11" spans="1:9" x14ac:dyDescent="0.35">
      <c r="A11" t="s">
        <v>331</v>
      </c>
      <c r="B11">
        <v>3032.25</v>
      </c>
    </row>
    <row r="12" spans="1:9" x14ac:dyDescent="0.35">
      <c r="A12" t="s">
        <v>332</v>
      </c>
      <c r="B12">
        <v>2048.1999999999998</v>
      </c>
    </row>
    <row r="13" spans="1:9" x14ac:dyDescent="0.35">
      <c r="A13" t="s">
        <v>333</v>
      </c>
      <c r="B13">
        <v>8170</v>
      </c>
    </row>
    <row r="14" spans="1:9" x14ac:dyDescent="0.35">
      <c r="A14" t="s">
        <v>334</v>
      </c>
      <c r="B14">
        <v>5379</v>
      </c>
    </row>
    <row r="15" spans="1:9" x14ac:dyDescent="0.35">
      <c r="A15" t="s">
        <v>335</v>
      </c>
      <c r="B15" t="s">
        <v>346</v>
      </c>
      <c r="C15">
        <v>0</v>
      </c>
      <c r="D15">
        <v>3</v>
      </c>
      <c r="E15">
        <v>5</v>
      </c>
      <c r="F15" t="s">
        <v>347</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BE6F9-AF0F-429E-8EA1-2F5526DCFF6E}">
  <dimension ref="A1:I15"/>
  <sheetViews>
    <sheetView workbookViewId="0"/>
  </sheetViews>
  <sheetFormatPr defaultColWidth="8.81640625" defaultRowHeight="14.5" x14ac:dyDescent="0.35"/>
  <sheetData>
    <row r="1" spans="1:9" x14ac:dyDescent="0.35">
      <c r="A1" t="s">
        <v>214</v>
      </c>
      <c r="B1" t="s">
        <v>75</v>
      </c>
      <c r="C1" t="s">
        <v>210</v>
      </c>
    </row>
    <row r="2" spans="1:9" x14ac:dyDescent="0.35">
      <c r="A2" t="s">
        <v>210</v>
      </c>
      <c r="B2" t="s">
        <v>254</v>
      </c>
    </row>
    <row r="3" spans="1:9" x14ac:dyDescent="0.35">
      <c r="A3" t="s">
        <v>214</v>
      </c>
      <c r="B3" t="s">
        <v>215</v>
      </c>
    </row>
    <row r="4" spans="1:9" x14ac:dyDescent="0.35">
      <c r="A4" t="s">
        <v>75</v>
      </c>
      <c r="B4" t="s">
        <v>189</v>
      </c>
      <c r="C4" t="s">
        <v>191</v>
      </c>
      <c r="D4" t="s">
        <v>192</v>
      </c>
      <c r="E4" t="s">
        <v>193</v>
      </c>
      <c r="F4" t="s">
        <v>194</v>
      </c>
      <c r="G4" t="s">
        <v>195</v>
      </c>
      <c r="H4" t="s">
        <v>196</v>
      </c>
      <c r="I4" t="s">
        <v>190</v>
      </c>
    </row>
    <row r="5" spans="1:9" x14ac:dyDescent="0.35">
      <c r="A5" t="s">
        <v>255</v>
      </c>
      <c r="B5">
        <v>0</v>
      </c>
    </row>
    <row r="6" spans="1:9" x14ac:dyDescent="0.35">
      <c r="A6" t="s">
        <v>219</v>
      </c>
      <c r="B6">
        <v>0</v>
      </c>
    </row>
    <row r="7" spans="1:9" x14ac:dyDescent="0.35">
      <c r="A7" t="s">
        <v>327</v>
      </c>
      <c r="B7">
        <v>8871.66</v>
      </c>
    </row>
    <row r="8" spans="1:9" x14ac:dyDescent="0.35">
      <c r="A8" t="s">
        <v>328</v>
      </c>
      <c r="B8">
        <v>5434</v>
      </c>
    </row>
    <row r="9" spans="1:9" x14ac:dyDescent="0.35">
      <c r="A9" t="s">
        <v>329</v>
      </c>
      <c r="B9">
        <v>6722.44</v>
      </c>
    </row>
    <row r="10" spans="1:9" x14ac:dyDescent="0.35">
      <c r="A10" t="s">
        <v>330</v>
      </c>
      <c r="B10">
        <v>8467.4</v>
      </c>
    </row>
    <row r="11" spans="1:9" x14ac:dyDescent="0.35">
      <c r="A11" t="s">
        <v>331</v>
      </c>
      <c r="B11">
        <v>3032.25</v>
      </c>
    </row>
    <row r="12" spans="1:9" x14ac:dyDescent="0.35">
      <c r="A12" t="s">
        <v>332</v>
      </c>
      <c r="B12">
        <v>2048.1999999999998</v>
      </c>
    </row>
    <row r="13" spans="1:9" x14ac:dyDescent="0.35">
      <c r="A13" t="s">
        <v>333</v>
      </c>
      <c r="B13">
        <v>8170</v>
      </c>
    </row>
    <row r="14" spans="1:9" x14ac:dyDescent="0.35">
      <c r="A14" t="s">
        <v>334</v>
      </c>
      <c r="B14">
        <v>5379</v>
      </c>
    </row>
    <row r="15" spans="1:9" x14ac:dyDescent="0.35">
      <c r="A15" t="s">
        <v>335</v>
      </c>
      <c r="B15" t="s">
        <v>348</v>
      </c>
      <c r="C15">
        <v>0</v>
      </c>
      <c r="D15">
        <v>3</v>
      </c>
      <c r="E15">
        <v>5</v>
      </c>
      <c r="F15" t="s">
        <v>349</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FE991-2079-47E1-ADA3-E1FECDCF6354}">
  <dimension ref="A1:I15"/>
  <sheetViews>
    <sheetView workbookViewId="0"/>
  </sheetViews>
  <sheetFormatPr defaultColWidth="8.81640625" defaultRowHeight="14.5" x14ac:dyDescent="0.35"/>
  <sheetData>
    <row r="1" spans="1:9" x14ac:dyDescent="0.35">
      <c r="A1" t="s">
        <v>214</v>
      </c>
      <c r="B1" t="s">
        <v>75</v>
      </c>
      <c r="C1" t="s">
        <v>210</v>
      </c>
    </row>
    <row r="2" spans="1:9" x14ac:dyDescent="0.35">
      <c r="A2" t="s">
        <v>210</v>
      </c>
      <c r="B2" t="s">
        <v>254</v>
      </c>
    </row>
    <row r="3" spans="1:9" x14ac:dyDescent="0.35">
      <c r="A3" t="s">
        <v>214</v>
      </c>
      <c r="B3" t="s">
        <v>215</v>
      </c>
    </row>
    <row r="4" spans="1:9" x14ac:dyDescent="0.35">
      <c r="A4" t="s">
        <v>75</v>
      </c>
      <c r="B4" t="s">
        <v>189</v>
      </c>
      <c r="C4" t="s">
        <v>191</v>
      </c>
      <c r="D4" t="s">
        <v>192</v>
      </c>
      <c r="E4" t="s">
        <v>193</v>
      </c>
      <c r="F4" t="s">
        <v>194</v>
      </c>
      <c r="G4" t="s">
        <v>195</v>
      </c>
      <c r="H4" t="s">
        <v>196</v>
      </c>
      <c r="I4" t="s">
        <v>190</v>
      </c>
    </row>
    <row r="5" spans="1:9" x14ac:dyDescent="0.35">
      <c r="A5" t="s">
        <v>255</v>
      </c>
      <c r="B5">
        <v>0</v>
      </c>
    </row>
    <row r="6" spans="1:9" x14ac:dyDescent="0.35">
      <c r="A6" t="s">
        <v>219</v>
      </c>
      <c r="B6">
        <v>0</v>
      </c>
    </row>
    <row r="7" spans="1:9" x14ac:dyDescent="0.35">
      <c r="A7" t="s">
        <v>327</v>
      </c>
      <c r="B7">
        <v>8871.66</v>
      </c>
    </row>
    <row r="8" spans="1:9" x14ac:dyDescent="0.35">
      <c r="A8" t="s">
        <v>328</v>
      </c>
      <c r="B8">
        <v>5434</v>
      </c>
    </row>
    <row r="9" spans="1:9" x14ac:dyDescent="0.35">
      <c r="A9" t="s">
        <v>329</v>
      </c>
      <c r="B9">
        <v>6722.44</v>
      </c>
    </row>
    <row r="10" spans="1:9" x14ac:dyDescent="0.35">
      <c r="A10" t="s">
        <v>330</v>
      </c>
      <c r="B10">
        <v>8467.4</v>
      </c>
    </row>
    <row r="11" spans="1:9" x14ac:dyDescent="0.35">
      <c r="A11" t="s">
        <v>331</v>
      </c>
      <c r="B11">
        <v>3032.25</v>
      </c>
    </row>
    <row r="12" spans="1:9" x14ac:dyDescent="0.35">
      <c r="A12" t="s">
        <v>332</v>
      </c>
      <c r="B12">
        <v>2048.1999999999998</v>
      </c>
    </row>
    <row r="13" spans="1:9" x14ac:dyDescent="0.35">
      <c r="A13" t="s">
        <v>333</v>
      </c>
      <c r="B13">
        <v>8170</v>
      </c>
    </row>
    <row r="14" spans="1:9" x14ac:dyDescent="0.35">
      <c r="A14" t="s">
        <v>334</v>
      </c>
      <c r="B14">
        <v>5379</v>
      </c>
    </row>
    <row r="15" spans="1:9" x14ac:dyDescent="0.35">
      <c r="A15" t="s">
        <v>335</v>
      </c>
      <c r="B15" t="s">
        <v>350</v>
      </c>
      <c r="C15">
        <v>0</v>
      </c>
      <c r="D15">
        <v>3</v>
      </c>
      <c r="E15">
        <v>5</v>
      </c>
      <c r="F15" t="s">
        <v>351</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66B77-B219-4E3F-9CFF-2C6A3001812B}">
  <dimension ref="A1:F16"/>
  <sheetViews>
    <sheetView workbookViewId="0"/>
  </sheetViews>
  <sheetFormatPr defaultColWidth="8.81640625" defaultRowHeight="14.5" x14ac:dyDescent="0.35"/>
  <sheetData>
    <row r="1" spans="1:6" x14ac:dyDescent="0.35">
      <c r="A1" t="s">
        <v>214</v>
      </c>
      <c r="B1" t="s">
        <v>153</v>
      </c>
      <c r="C1" t="s">
        <v>155</v>
      </c>
      <c r="D1" t="s">
        <v>210</v>
      </c>
    </row>
    <row r="2" spans="1:6" x14ac:dyDescent="0.35">
      <c r="A2" t="s">
        <v>210</v>
      </c>
      <c r="B2" t="s">
        <v>254</v>
      </c>
    </row>
    <row r="3" spans="1:6" x14ac:dyDescent="0.35">
      <c r="A3" t="s">
        <v>214</v>
      </c>
      <c r="B3" t="s">
        <v>215</v>
      </c>
    </row>
    <row r="4" spans="1:6" x14ac:dyDescent="0.35">
      <c r="A4" t="s">
        <v>155</v>
      </c>
      <c r="B4" t="s">
        <v>176</v>
      </c>
      <c r="C4" t="s">
        <v>177</v>
      </c>
      <c r="D4" t="s">
        <v>175</v>
      </c>
    </row>
    <row r="5" spans="1:6" x14ac:dyDescent="0.35">
      <c r="A5" t="s">
        <v>153</v>
      </c>
      <c r="B5" t="s">
        <v>177</v>
      </c>
      <c r="C5" t="s">
        <v>175</v>
      </c>
      <c r="D5" t="s">
        <v>174</v>
      </c>
      <c r="E5" t="s">
        <v>173</v>
      </c>
      <c r="F5" t="s">
        <v>176</v>
      </c>
    </row>
    <row r="6" spans="1:6" x14ac:dyDescent="0.35">
      <c r="A6" t="s">
        <v>255</v>
      </c>
      <c r="B6">
        <v>0</v>
      </c>
    </row>
    <row r="7" spans="1:6" x14ac:dyDescent="0.35">
      <c r="A7" t="s">
        <v>219</v>
      </c>
      <c r="B7">
        <v>0</v>
      </c>
    </row>
    <row r="8" spans="1:6" x14ac:dyDescent="0.35">
      <c r="A8" t="s">
        <v>293</v>
      </c>
      <c r="B8">
        <v>7.95</v>
      </c>
    </row>
    <row r="9" spans="1:6" x14ac:dyDescent="0.35">
      <c r="A9" t="s">
        <v>294</v>
      </c>
      <c r="B9">
        <v>6.95</v>
      </c>
    </row>
    <row r="10" spans="1:6" x14ac:dyDescent="0.35">
      <c r="A10" t="s">
        <v>295</v>
      </c>
      <c r="B10">
        <v>6.95</v>
      </c>
    </row>
    <row r="11" spans="1:6" x14ac:dyDescent="0.35">
      <c r="A11" t="s">
        <v>298</v>
      </c>
      <c r="B11">
        <v>8.25</v>
      </c>
    </row>
    <row r="12" spans="1:6" x14ac:dyDescent="0.35">
      <c r="A12" t="s">
        <v>300</v>
      </c>
      <c r="B12">
        <v>7.75</v>
      </c>
    </row>
    <row r="13" spans="1:6" x14ac:dyDescent="0.35">
      <c r="A13" t="s">
        <v>278</v>
      </c>
      <c r="B13">
        <v>7.75</v>
      </c>
    </row>
    <row r="14" spans="1:6" x14ac:dyDescent="0.35">
      <c r="A14" t="s">
        <v>279</v>
      </c>
      <c r="B14">
        <v>7.75</v>
      </c>
    </row>
    <row r="15" spans="1:6" x14ac:dyDescent="0.35">
      <c r="A15" t="s">
        <v>302</v>
      </c>
      <c r="B15">
        <v>7.75</v>
      </c>
    </row>
    <row r="16" spans="1:6" x14ac:dyDescent="0.35">
      <c r="A16" t="s">
        <v>352</v>
      </c>
      <c r="B16" t="s">
        <v>353</v>
      </c>
      <c r="C16">
        <v>0</v>
      </c>
      <c r="D16">
        <v>3</v>
      </c>
      <c r="E16">
        <v>6</v>
      </c>
      <c r="F16" t="s">
        <v>354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BA7A3-C392-4D3C-A7BB-54BC138C4F63}">
  <dimension ref="B1:K66"/>
  <sheetViews>
    <sheetView showGridLines="0" zoomScale="90" zoomScaleNormal="90" workbookViewId="0">
      <selection activeCell="J59" sqref="J59:J64"/>
    </sheetView>
  </sheetViews>
  <sheetFormatPr defaultColWidth="9.1796875" defaultRowHeight="14.5" x14ac:dyDescent="0.35"/>
  <cols>
    <col min="1" max="1" width="2" style="25" customWidth="1"/>
    <col min="2" max="2" width="9.36328125" style="25" bestFit="1" customWidth="1"/>
    <col min="3" max="3" width="28.453125" style="25" bestFit="1" customWidth="1"/>
    <col min="4" max="4" width="32.6328125" style="26" bestFit="1" customWidth="1"/>
    <col min="5" max="5" width="51.1796875" style="26" bestFit="1" customWidth="1"/>
    <col min="6" max="6" width="14.6328125" style="28" bestFit="1" customWidth="1"/>
    <col min="7" max="7" width="22.1796875" style="28" bestFit="1" customWidth="1"/>
    <col min="8" max="8" width="17.6328125" style="26" bestFit="1" customWidth="1"/>
    <col min="9" max="9" width="17.1796875" style="25" customWidth="1"/>
    <col min="10" max="10" width="12.6328125" style="25" bestFit="1" customWidth="1"/>
    <col min="11" max="11" width="17" style="25" customWidth="1"/>
    <col min="12" max="16384" width="9.1796875" style="25"/>
  </cols>
  <sheetData>
    <row r="1" spans="2:11" ht="9" customHeight="1" thickBot="1" x14ac:dyDescent="0.4"/>
    <row r="2" spans="2:11" x14ac:dyDescent="0.35">
      <c r="B2" s="57" t="s">
        <v>0</v>
      </c>
      <c r="C2" s="54" t="s">
        <v>29</v>
      </c>
      <c r="D2" s="54" t="s">
        <v>14</v>
      </c>
      <c r="E2" s="54" t="s">
        <v>133</v>
      </c>
      <c r="F2" s="69" t="s">
        <v>132</v>
      </c>
      <c r="G2" s="69" t="s">
        <v>213</v>
      </c>
      <c r="H2" s="54" t="s">
        <v>15</v>
      </c>
      <c r="I2" s="54" t="s">
        <v>149</v>
      </c>
      <c r="J2" s="54" t="s">
        <v>400</v>
      </c>
      <c r="K2" s="55" t="s">
        <v>134</v>
      </c>
    </row>
    <row r="3" spans="2:11" x14ac:dyDescent="0.35">
      <c r="B3" s="76" t="s">
        <v>26</v>
      </c>
      <c r="C3" s="75" t="s">
        <v>106</v>
      </c>
      <c r="D3" s="71" t="s">
        <v>77</v>
      </c>
      <c r="E3" s="81" t="s">
        <v>129</v>
      </c>
      <c r="F3" s="70"/>
      <c r="G3" s="86">
        <v>400</v>
      </c>
      <c r="H3" s="89">
        <v>4</v>
      </c>
      <c r="I3" s="92">
        <f>G3*H3</f>
        <v>1600</v>
      </c>
      <c r="J3" s="89">
        <f>'Acreage by Gear'!$H$4</f>
        <v>12</v>
      </c>
      <c r="K3" s="93">
        <f t="shared" ref="K3:K10" si="0">I3*J3</f>
        <v>19200</v>
      </c>
    </row>
    <row r="4" spans="2:11" x14ac:dyDescent="0.35">
      <c r="B4" s="78" t="s">
        <v>26</v>
      </c>
      <c r="C4" s="77" t="s">
        <v>107</v>
      </c>
      <c r="D4" s="72" t="s">
        <v>77</v>
      </c>
      <c r="E4" s="82" t="s">
        <v>130</v>
      </c>
      <c r="F4" s="70"/>
      <c r="G4" s="85">
        <v>29</v>
      </c>
      <c r="H4" s="88">
        <f>37*2</f>
        <v>74</v>
      </c>
      <c r="I4" s="91">
        <f t="shared" ref="I4:I5" si="1">G4*H4</f>
        <v>2146</v>
      </c>
      <c r="J4" s="88">
        <f>'Acreage by Gear'!$H$4</f>
        <v>12</v>
      </c>
      <c r="K4" s="94">
        <f t="shared" si="0"/>
        <v>25752</v>
      </c>
    </row>
    <row r="5" spans="2:11" x14ac:dyDescent="0.35">
      <c r="B5" s="78" t="s">
        <v>26</v>
      </c>
      <c r="C5" s="77" t="s">
        <v>108</v>
      </c>
      <c r="D5" s="72" t="s">
        <v>77</v>
      </c>
      <c r="E5" s="82" t="s">
        <v>131</v>
      </c>
      <c r="F5" s="70"/>
      <c r="G5" s="85">
        <v>0.17</v>
      </c>
      <c r="H5" s="88">
        <f>H6*2</f>
        <v>740</v>
      </c>
      <c r="I5" s="91">
        <f t="shared" si="1"/>
        <v>125.80000000000001</v>
      </c>
      <c r="J5" s="88">
        <f>'Acreage by Gear'!$H$4</f>
        <v>12</v>
      </c>
      <c r="K5" s="94">
        <f t="shared" si="0"/>
        <v>1509.6000000000001</v>
      </c>
    </row>
    <row r="6" spans="2:11" x14ac:dyDescent="0.35">
      <c r="B6" s="78" t="s">
        <v>26</v>
      </c>
      <c r="C6" s="77" t="s">
        <v>119</v>
      </c>
      <c r="D6" s="73" t="s">
        <v>214</v>
      </c>
      <c r="E6" s="83" t="s">
        <v>215</v>
      </c>
      <c r="F6" s="114">
        <v>0</v>
      </c>
      <c r="G6" s="113"/>
      <c r="H6" s="88">
        <f>5*74</f>
        <v>370</v>
      </c>
      <c r="I6" s="91">
        <f>IF(F6=0, G6*H6, F6*H6)</f>
        <v>0</v>
      </c>
      <c r="J6" s="88">
        <f>'Acreage by Gear'!$H$4</f>
        <v>12</v>
      </c>
      <c r="K6" s="94">
        <f t="shared" si="0"/>
        <v>0</v>
      </c>
    </row>
    <row r="7" spans="2:11" x14ac:dyDescent="0.35">
      <c r="B7" s="78" t="s">
        <v>26</v>
      </c>
      <c r="C7" s="77" t="s">
        <v>109</v>
      </c>
      <c r="D7" s="73" t="s">
        <v>214</v>
      </c>
      <c r="E7" s="83" t="s">
        <v>215</v>
      </c>
      <c r="F7" s="108">
        <v>0</v>
      </c>
      <c r="G7" s="113"/>
      <c r="H7" s="88">
        <v>2</v>
      </c>
      <c r="I7" s="91">
        <f t="shared" ref="I7:I10" si="2">IF(F7=0, G7*H7, F7*H7)</f>
        <v>0</v>
      </c>
      <c r="J7" s="88">
        <f>'Acreage by Gear'!$H$4</f>
        <v>12</v>
      </c>
      <c r="K7" s="94">
        <f t="shared" si="0"/>
        <v>0</v>
      </c>
    </row>
    <row r="8" spans="2:11" x14ac:dyDescent="0.35">
      <c r="B8" s="78" t="s">
        <v>26</v>
      </c>
      <c r="C8" s="77" t="s">
        <v>110</v>
      </c>
      <c r="D8" s="73" t="s">
        <v>214</v>
      </c>
      <c r="E8" s="83" t="s">
        <v>215</v>
      </c>
      <c r="F8" s="108">
        <v>0</v>
      </c>
      <c r="G8" s="113"/>
      <c r="H8" s="88">
        <v>2</v>
      </c>
      <c r="I8" s="91">
        <f t="shared" si="2"/>
        <v>0</v>
      </c>
      <c r="J8" s="88">
        <f>'Acreage by Gear'!$H$4</f>
        <v>12</v>
      </c>
      <c r="K8" s="94">
        <f t="shared" si="0"/>
        <v>0</v>
      </c>
    </row>
    <row r="9" spans="2:11" x14ac:dyDescent="0.35">
      <c r="B9" s="78" t="s">
        <v>26</v>
      </c>
      <c r="C9" s="77" t="s">
        <v>139</v>
      </c>
      <c r="D9" s="73" t="s">
        <v>214</v>
      </c>
      <c r="E9" s="83" t="s">
        <v>215</v>
      </c>
      <c r="F9" s="108">
        <v>0</v>
      </c>
      <c r="G9" s="113"/>
      <c r="H9" s="88">
        <v>216</v>
      </c>
      <c r="I9" s="91">
        <f t="shared" si="2"/>
        <v>0</v>
      </c>
      <c r="J9" s="88">
        <f>'Acreage by Gear'!$H$4</f>
        <v>12</v>
      </c>
      <c r="K9" s="94">
        <f t="shared" si="0"/>
        <v>0</v>
      </c>
    </row>
    <row r="10" spans="2:11" ht="15" thickBot="1" x14ac:dyDescent="0.4">
      <c r="B10" s="80" t="s">
        <v>26</v>
      </c>
      <c r="C10" s="79" t="s">
        <v>140</v>
      </c>
      <c r="D10" s="74" t="s">
        <v>214</v>
      </c>
      <c r="E10" s="84" t="s">
        <v>215</v>
      </c>
      <c r="F10" s="107">
        <v>0</v>
      </c>
      <c r="G10" s="115"/>
      <c r="H10" s="87">
        <v>216</v>
      </c>
      <c r="I10" s="90">
        <f t="shared" si="2"/>
        <v>0</v>
      </c>
      <c r="J10" s="87">
        <f>'Acreage by Gear'!$H$4</f>
        <v>12</v>
      </c>
      <c r="K10" s="67">
        <f t="shared" si="0"/>
        <v>0</v>
      </c>
    </row>
    <row r="11" spans="2:11" x14ac:dyDescent="0.35">
      <c r="F11" s="27"/>
      <c r="G11" s="27"/>
      <c r="H11" s="1" t="s">
        <v>138</v>
      </c>
      <c r="I11" s="36">
        <f>SUM(I3:I10)</f>
        <v>3871.8</v>
      </c>
      <c r="J11" s="1" t="s">
        <v>4</v>
      </c>
      <c r="K11" s="36">
        <f>SUM(K3:K10)</f>
        <v>46461.599999999999</v>
      </c>
    </row>
    <row r="12" spans="2:11" x14ac:dyDescent="0.35">
      <c r="F12" s="27"/>
      <c r="G12" s="27"/>
      <c r="H12" s="35"/>
      <c r="I12"/>
      <c r="J12" s="1" t="s">
        <v>22</v>
      </c>
      <c r="K12" s="36">
        <f>K11/'Acreage by Gear'!K4</f>
        <v>23424.39</v>
      </c>
    </row>
    <row r="13" spans="2:11" ht="15" thickBot="1" x14ac:dyDescent="0.4"/>
    <row r="14" spans="2:11" x14ac:dyDescent="0.35">
      <c r="B14" s="57" t="s">
        <v>0</v>
      </c>
      <c r="C14" s="146" t="s">
        <v>29</v>
      </c>
      <c r="D14" s="54" t="s">
        <v>14</v>
      </c>
      <c r="E14" s="54" t="s">
        <v>133</v>
      </c>
      <c r="F14" s="69" t="s">
        <v>132</v>
      </c>
      <c r="G14" s="69" t="s">
        <v>213</v>
      </c>
      <c r="H14" s="54" t="s">
        <v>2</v>
      </c>
      <c r="I14" s="54" t="s">
        <v>149</v>
      </c>
      <c r="J14" s="54" t="s">
        <v>11</v>
      </c>
      <c r="K14" s="145" t="s">
        <v>3</v>
      </c>
    </row>
    <row r="15" spans="2:11" x14ac:dyDescent="0.35">
      <c r="B15" s="141" t="s">
        <v>37</v>
      </c>
      <c r="C15" s="97" t="s">
        <v>111</v>
      </c>
      <c r="D15" s="101" t="s">
        <v>77</v>
      </c>
      <c r="E15" s="100" t="s">
        <v>135</v>
      </c>
      <c r="F15" s="68"/>
      <c r="G15" s="110">
        <f>217.95/6</f>
        <v>36.324999999999996</v>
      </c>
      <c r="H15" s="111">
        <v>1</v>
      </c>
      <c r="I15" s="112">
        <f>H15*G15</f>
        <v>36.324999999999996</v>
      </c>
      <c r="J15" s="111">
        <f>'Acreage by Gear'!$H$5</f>
        <v>23</v>
      </c>
      <c r="K15" s="116">
        <f t="shared" ref="K15:K24" si="3">I15*J15</f>
        <v>835.47499999999991</v>
      </c>
    </row>
    <row r="16" spans="2:11" x14ac:dyDescent="0.35">
      <c r="B16" s="142" t="s">
        <v>37</v>
      </c>
      <c r="C16" s="98" t="s">
        <v>112</v>
      </c>
      <c r="D16" s="102" t="s">
        <v>77</v>
      </c>
      <c r="E16" s="100" t="s">
        <v>136</v>
      </c>
      <c r="F16" s="68"/>
      <c r="G16" s="109">
        <f>124.95/150</f>
        <v>0.83300000000000007</v>
      </c>
      <c r="H16" s="88">
        <v>20</v>
      </c>
      <c r="I16" s="91">
        <f>H16*G16</f>
        <v>16.66</v>
      </c>
      <c r="J16" s="88">
        <f>'Acreage by Gear'!$H$5</f>
        <v>23</v>
      </c>
      <c r="K16" s="116">
        <f t="shared" si="3"/>
        <v>383.18</v>
      </c>
    </row>
    <row r="17" spans="2:11" x14ac:dyDescent="0.35">
      <c r="B17" s="142" t="s">
        <v>37</v>
      </c>
      <c r="C17" s="98" t="s">
        <v>113</v>
      </c>
      <c r="D17" s="102" t="s">
        <v>77</v>
      </c>
      <c r="E17" s="100" t="s">
        <v>136</v>
      </c>
      <c r="F17" s="68"/>
      <c r="G17" s="109">
        <f>124.95/300</f>
        <v>0.41650000000000004</v>
      </c>
      <c r="H17" s="88">
        <v>20</v>
      </c>
      <c r="I17" s="91">
        <f>H17*G17</f>
        <v>8.33</v>
      </c>
      <c r="J17" s="88">
        <f>'Acreage by Gear'!$H$5</f>
        <v>23</v>
      </c>
      <c r="K17" s="116">
        <f t="shared" si="3"/>
        <v>191.59</v>
      </c>
    </row>
    <row r="18" spans="2:11" x14ac:dyDescent="0.35">
      <c r="B18" s="142" t="s">
        <v>37</v>
      </c>
      <c r="C18" s="98" t="s">
        <v>114</v>
      </c>
      <c r="D18" s="102" t="s">
        <v>77</v>
      </c>
      <c r="E18" s="100" t="s">
        <v>137</v>
      </c>
      <c r="F18" s="68"/>
      <c r="G18" s="109">
        <v>39</v>
      </c>
      <c r="H18" s="88">
        <v>2</v>
      </c>
      <c r="I18" s="91">
        <f>H18*G18</f>
        <v>78</v>
      </c>
      <c r="J18" s="88">
        <f>'Acreage by Gear'!$H$5</f>
        <v>23</v>
      </c>
      <c r="K18" s="116">
        <f t="shared" si="3"/>
        <v>1794</v>
      </c>
    </row>
    <row r="19" spans="2:11" x14ac:dyDescent="0.35">
      <c r="B19" s="142" t="s">
        <v>37</v>
      </c>
      <c r="C19" s="98" t="s">
        <v>115</v>
      </c>
      <c r="D19" s="102" t="s">
        <v>77</v>
      </c>
      <c r="E19" s="100" t="s">
        <v>207</v>
      </c>
      <c r="F19" s="68"/>
      <c r="G19" s="109">
        <v>39</v>
      </c>
      <c r="H19" s="88">
        <v>2</v>
      </c>
      <c r="I19" s="91">
        <f>H19*G19</f>
        <v>78</v>
      </c>
      <c r="J19" s="88">
        <f>'Acreage by Gear'!$H$5</f>
        <v>23</v>
      </c>
      <c r="K19" s="116">
        <f t="shared" si="3"/>
        <v>1794</v>
      </c>
    </row>
    <row r="20" spans="2:11" x14ac:dyDescent="0.35">
      <c r="B20" s="142" t="s">
        <v>37</v>
      </c>
      <c r="C20" s="98" t="s">
        <v>116</v>
      </c>
      <c r="D20" s="103" t="s">
        <v>214</v>
      </c>
      <c r="E20" s="103" t="s">
        <v>215</v>
      </c>
      <c r="F20" s="106">
        <v>0</v>
      </c>
      <c r="G20" s="108"/>
      <c r="H20" s="88">
        <f>2*H21</f>
        <v>20</v>
      </c>
      <c r="I20" s="91">
        <f>IF(F20=0, G20*H20, F20*H20)</f>
        <v>0</v>
      </c>
      <c r="J20" s="88">
        <f>'Acreage by Gear'!$H$5</f>
        <v>23</v>
      </c>
      <c r="K20" s="116">
        <f t="shared" si="3"/>
        <v>0</v>
      </c>
    </row>
    <row r="21" spans="2:11" x14ac:dyDescent="0.35">
      <c r="B21" s="142" t="s">
        <v>37</v>
      </c>
      <c r="C21" s="98" t="s">
        <v>78</v>
      </c>
      <c r="D21" s="103" t="s">
        <v>214</v>
      </c>
      <c r="E21" s="103" t="s">
        <v>215</v>
      </c>
      <c r="F21" s="106">
        <v>0</v>
      </c>
      <c r="G21" s="108"/>
      <c r="H21" s="88">
        <v>10</v>
      </c>
      <c r="I21" s="91">
        <f t="shared" ref="I21:I24" si="4">IF(F21=0, G21*H21, F21*H21)</f>
        <v>0</v>
      </c>
      <c r="J21" s="88">
        <f>'Acreage by Gear'!$H$5</f>
        <v>23</v>
      </c>
      <c r="K21" s="116">
        <f t="shared" si="3"/>
        <v>0</v>
      </c>
    </row>
    <row r="22" spans="2:11" x14ac:dyDescent="0.35">
      <c r="B22" s="142" t="s">
        <v>37</v>
      </c>
      <c r="C22" s="98" t="s">
        <v>143</v>
      </c>
      <c r="D22" s="103" t="s">
        <v>214</v>
      </c>
      <c r="E22" s="103" t="s">
        <v>215</v>
      </c>
      <c r="F22" s="106">
        <v>0</v>
      </c>
      <c r="G22" s="108"/>
      <c r="H22" s="88">
        <f>10*6</f>
        <v>60</v>
      </c>
      <c r="I22" s="91">
        <f t="shared" si="4"/>
        <v>0</v>
      </c>
      <c r="J22" s="88">
        <f>'Acreage by Gear'!$H$5</f>
        <v>23</v>
      </c>
      <c r="K22" s="116">
        <f t="shared" si="3"/>
        <v>0</v>
      </c>
    </row>
    <row r="23" spans="2:11" x14ac:dyDescent="0.35">
      <c r="B23" s="142" t="s">
        <v>37</v>
      </c>
      <c r="C23" s="98" t="s">
        <v>144</v>
      </c>
      <c r="D23" s="103" t="s">
        <v>214</v>
      </c>
      <c r="E23" s="103" t="s">
        <v>215</v>
      </c>
      <c r="F23" s="106">
        <v>0</v>
      </c>
      <c r="G23" s="108"/>
      <c r="H23" s="88">
        <f>10*6</f>
        <v>60</v>
      </c>
      <c r="I23" s="91">
        <f t="shared" si="4"/>
        <v>0</v>
      </c>
      <c r="J23" s="88">
        <f>'Acreage by Gear'!$H$5</f>
        <v>23</v>
      </c>
      <c r="K23" s="116">
        <f t="shared" si="3"/>
        <v>0</v>
      </c>
    </row>
    <row r="24" spans="2:11" ht="15" thickBot="1" x14ac:dyDescent="0.4">
      <c r="B24" s="96" t="s">
        <v>37</v>
      </c>
      <c r="C24" s="99" t="s">
        <v>79</v>
      </c>
      <c r="D24" s="104" t="s">
        <v>214</v>
      </c>
      <c r="E24" s="104" t="s">
        <v>215</v>
      </c>
      <c r="F24" s="105">
        <v>0</v>
      </c>
      <c r="G24" s="107"/>
      <c r="H24" s="87">
        <f>(H22+H23)*2</f>
        <v>240</v>
      </c>
      <c r="I24" s="90">
        <f t="shared" si="4"/>
        <v>0</v>
      </c>
      <c r="J24" s="87">
        <f>'Acreage by Gear'!$H$5</f>
        <v>23</v>
      </c>
      <c r="K24" s="67">
        <f t="shared" si="3"/>
        <v>0</v>
      </c>
    </row>
    <row r="25" spans="2:11" x14ac:dyDescent="0.35">
      <c r="H25" s="1" t="s">
        <v>138</v>
      </c>
      <c r="I25" s="36">
        <f>SUM(I15:I24)</f>
        <v>217.315</v>
      </c>
      <c r="J25" s="1" t="s">
        <v>4</v>
      </c>
      <c r="K25" s="36">
        <f>SUM(K15:K24)</f>
        <v>4998.2449999999999</v>
      </c>
    </row>
    <row r="26" spans="2:11" x14ac:dyDescent="0.35">
      <c r="H26" s="35"/>
      <c r="I26"/>
      <c r="J26" s="1" t="s">
        <v>22</v>
      </c>
      <c r="K26" s="36">
        <f>K25/'Acreage by Gear'!K5</f>
        <v>2517.6173936170212</v>
      </c>
    </row>
    <row r="27" spans="2:11" ht="15" thickBot="1" x14ac:dyDescent="0.4"/>
    <row r="28" spans="2:11" x14ac:dyDescent="0.35">
      <c r="B28" s="57" t="s">
        <v>0</v>
      </c>
      <c r="C28" s="54" t="s">
        <v>29</v>
      </c>
      <c r="D28" s="54" t="s">
        <v>14</v>
      </c>
      <c r="E28" s="54" t="s">
        <v>133</v>
      </c>
      <c r="F28" s="69" t="s">
        <v>132</v>
      </c>
      <c r="G28" s="69" t="s">
        <v>213</v>
      </c>
      <c r="H28" s="54" t="s">
        <v>2</v>
      </c>
      <c r="I28" s="54" t="s">
        <v>149</v>
      </c>
      <c r="J28" s="54" t="s">
        <v>11</v>
      </c>
      <c r="K28" s="55" t="s">
        <v>3</v>
      </c>
    </row>
    <row r="29" spans="2:11" x14ac:dyDescent="0.35">
      <c r="B29" s="141" t="s">
        <v>72</v>
      </c>
      <c r="C29" s="119" t="s">
        <v>117</v>
      </c>
      <c r="D29" s="121" t="s">
        <v>77</v>
      </c>
      <c r="E29" s="26" t="s">
        <v>208</v>
      </c>
      <c r="F29" s="68"/>
      <c r="G29" s="128">
        <f>352.95/2</f>
        <v>176.47499999999999</v>
      </c>
      <c r="H29" s="127">
        <v>1</v>
      </c>
      <c r="I29" s="130">
        <f>H29*G29</f>
        <v>176.47499999999999</v>
      </c>
      <c r="J29" s="127">
        <f>'Acreage by Gear'!$H$6</f>
        <v>13</v>
      </c>
      <c r="K29" s="118">
        <f>I29*J29</f>
        <v>2294.1749999999997</v>
      </c>
    </row>
    <row r="30" spans="2:11" x14ac:dyDescent="0.35">
      <c r="B30" s="142" t="s">
        <v>72</v>
      </c>
      <c r="C30" s="98" t="s">
        <v>114</v>
      </c>
      <c r="D30" s="102" t="s">
        <v>77</v>
      </c>
      <c r="E30" s="117" t="s">
        <v>137</v>
      </c>
      <c r="F30" s="68"/>
      <c r="G30" s="109">
        <v>39</v>
      </c>
      <c r="H30" s="88">
        <v>2</v>
      </c>
      <c r="I30" s="91">
        <f>H30*G30</f>
        <v>78</v>
      </c>
      <c r="J30" s="88">
        <f>'Acreage by Gear'!$H$6</f>
        <v>13</v>
      </c>
      <c r="K30" s="132">
        <f>I30*J30</f>
        <v>1014</v>
      </c>
    </row>
    <row r="31" spans="2:11" x14ac:dyDescent="0.35">
      <c r="B31" s="142" t="s">
        <v>72</v>
      </c>
      <c r="C31" s="98" t="s">
        <v>115</v>
      </c>
      <c r="D31" s="102" t="s">
        <v>77</v>
      </c>
      <c r="E31" s="117" t="s">
        <v>207</v>
      </c>
      <c r="F31" s="144"/>
      <c r="G31" s="109">
        <v>39</v>
      </c>
      <c r="H31" s="88">
        <v>2</v>
      </c>
      <c r="I31" s="91">
        <f>H31*G31</f>
        <v>78</v>
      </c>
      <c r="J31" s="88">
        <f>'Acreage by Gear'!$H$6</f>
        <v>13</v>
      </c>
      <c r="K31" s="94">
        <f>I31*J31</f>
        <v>1014</v>
      </c>
    </row>
    <row r="32" spans="2:11" x14ac:dyDescent="0.35">
      <c r="B32" s="142" t="s">
        <v>72</v>
      </c>
      <c r="C32" s="119" t="s">
        <v>141</v>
      </c>
      <c r="D32" s="122" t="s">
        <v>214</v>
      </c>
      <c r="E32" s="122" t="s">
        <v>215</v>
      </c>
      <c r="F32" s="106">
        <v>0</v>
      </c>
      <c r="G32" s="124"/>
      <c r="H32" s="127">
        <v>235</v>
      </c>
      <c r="I32" s="130">
        <f>IF(F32=0, G32*H32, F32*H32)</f>
        <v>0</v>
      </c>
      <c r="J32" s="127">
        <f>'Acreage by Gear'!$H$6</f>
        <v>13</v>
      </c>
      <c r="K32" s="94">
        <f>I32*J32</f>
        <v>0</v>
      </c>
    </row>
    <row r="33" spans="2:11" x14ac:dyDescent="0.35">
      <c r="B33" s="142" t="s">
        <v>72</v>
      </c>
      <c r="C33" s="133" t="s">
        <v>142</v>
      </c>
      <c r="D33" s="134" t="s">
        <v>214</v>
      </c>
      <c r="E33" s="134" t="s">
        <v>215</v>
      </c>
      <c r="F33" s="135">
        <v>0</v>
      </c>
      <c r="G33" s="136"/>
      <c r="H33" s="126">
        <v>235</v>
      </c>
      <c r="I33" s="137">
        <f t="shared" ref="I33:I41" si="5">IF(F33=0, G33*H33, F33*H33)</f>
        <v>0</v>
      </c>
      <c r="J33" s="126">
        <f>'Acreage by Gear'!$H$6</f>
        <v>13</v>
      </c>
      <c r="K33" s="94">
        <f>I33*J33</f>
        <v>0</v>
      </c>
    </row>
    <row r="34" spans="2:11" x14ac:dyDescent="0.35">
      <c r="B34" s="142" t="s">
        <v>72</v>
      </c>
      <c r="C34" s="98" t="s">
        <v>80</v>
      </c>
      <c r="D34" s="103" t="s">
        <v>214</v>
      </c>
      <c r="E34" s="103" t="s">
        <v>215</v>
      </c>
      <c r="F34" s="108">
        <v>0</v>
      </c>
      <c r="G34" s="113"/>
      <c r="H34" s="88">
        <v>1</v>
      </c>
      <c r="I34" s="91">
        <f t="shared" si="5"/>
        <v>0</v>
      </c>
      <c r="J34" s="88">
        <f>'Acreage by Gear'!$H$6</f>
        <v>13</v>
      </c>
      <c r="K34" s="94">
        <f t="shared" ref="K34:K41" si="6">I34</f>
        <v>0</v>
      </c>
    </row>
    <row r="35" spans="2:11" x14ac:dyDescent="0.35">
      <c r="B35" s="142" t="s">
        <v>72</v>
      </c>
      <c r="C35" s="97" t="s">
        <v>81</v>
      </c>
      <c r="D35" s="138" t="s">
        <v>214</v>
      </c>
      <c r="E35" s="138" t="s">
        <v>215</v>
      </c>
      <c r="F35" s="139">
        <v>0</v>
      </c>
      <c r="G35" s="140"/>
      <c r="H35" s="111">
        <v>1</v>
      </c>
      <c r="I35" s="112">
        <f t="shared" si="5"/>
        <v>0</v>
      </c>
      <c r="J35" s="111">
        <f>'Acreage by Gear'!$H$6</f>
        <v>13</v>
      </c>
      <c r="K35" s="94">
        <f t="shared" si="6"/>
        <v>0</v>
      </c>
    </row>
    <row r="36" spans="2:11" x14ac:dyDescent="0.35">
      <c r="B36" s="142" t="s">
        <v>72</v>
      </c>
      <c r="C36" s="119" t="s">
        <v>82</v>
      </c>
      <c r="D36" s="122" t="s">
        <v>214</v>
      </c>
      <c r="E36" s="122" t="s">
        <v>215</v>
      </c>
      <c r="F36" s="106">
        <v>0</v>
      </c>
      <c r="G36" s="124"/>
      <c r="H36" s="127">
        <v>1</v>
      </c>
      <c r="I36" s="130">
        <f t="shared" si="5"/>
        <v>0</v>
      </c>
      <c r="J36" s="127">
        <f>'Acreage by Gear'!$H$6</f>
        <v>13</v>
      </c>
      <c r="K36" s="94">
        <f t="shared" si="6"/>
        <v>0</v>
      </c>
    </row>
    <row r="37" spans="2:11" x14ac:dyDescent="0.35">
      <c r="B37" s="142" t="s">
        <v>72</v>
      </c>
      <c r="C37" s="98" t="s">
        <v>83</v>
      </c>
      <c r="D37" s="103" t="s">
        <v>214</v>
      </c>
      <c r="E37" s="103" t="s">
        <v>215</v>
      </c>
      <c r="F37" s="108">
        <v>0</v>
      </c>
      <c r="G37" s="113"/>
      <c r="H37" s="88">
        <v>1</v>
      </c>
      <c r="I37" s="91">
        <f t="shared" si="5"/>
        <v>0</v>
      </c>
      <c r="J37" s="88">
        <f>'Acreage by Gear'!$H$6</f>
        <v>13</v>
      </c>
      <c r="K37" s="94">
        <f t="shared" si="6"/>
        <v>0</v>
      </c>
    </row>
    <row r="38" spans="2:11" x14ac:dyDescent="0.35">
      <c r="B38" s="142" t="s">
        <v>72</v>
      </c>
      <c r="C38" s="119" t="s">
        <v>84</v>
      </c>
      <c r="D38" s="122" t="s">
        <v>214</v>
      </c>
      <c r="E38" s="122" t="s">
        <v>215</v>
      </c>
      <c r="F38" s="106">
        <v>0</v>
      </c>
      <c r="G38" s="124"/>
      <c r="H38" s="127">
        <v>1</v>
      </c>
      <c r="I38" s="130">
        <f t="shared" si="5"/>
        <v>0</v>
      </c>
      <c r="J38" s="127">
        <f>'Acreage by Gear'!$H$6</f>
        <v>13</v>
      </c>
      <c r="K38" s="94">
        <f t="shared" si="6"/>
        <v>0</v>
      </c>
    </row>
    <row r="39" spans="2:11" x14ac:dyDescent="0.35">
      <c r="B39" s="142" t="s">
        <v>72</v>
      </c>
      <c r="C39" s="98" t="s">
        <v>85</v>
      </c>
      <c r="D39" s="103" t="s">
        <v>214</v>
      </c>
      <c r="E39" s="103" t="s">
        <v>215</v>
      </c>
      <c r="F39" s="108">
        <v>0</v>
      </c>
      <c r="G39" s="113"/>
      <c r="H39" s="88">
        <v>1</v>
      </c>
      <c r="I39" s="91">
        <f t="shared" si="5"/>
        <v>0</v>
      </c>
      <c r="J39" s="88">
        <f>'Acreage by Gear'!$H$6</f>
        <v>13</v>
      </c>
      <c r="K39" s="94">
        <f t="shared" si="6"/>
        <v>0</v>
      </c>
    </row>
    <row r="40" spans="2:11" x14ac:dyDescent="0.35">
      <c r="B40" s="142" t="s">
        <v>72</v>
      </c>
      <c r="C40" s="97" t="s">
        <v>86</v>
      </c>
      <c r="D40" s="138" t="s">
        <v>214</v>
      </c>
      <c r="E40" s="138" t="s">
        <v>215</v>
      </c>
      <c r="F40" s="139">
        <v>0</v>
      </c>
      <c r="G40" s="140"/>
      <c r="H40" s="111">
        <v>1</v>
      </c>
      <c r="I40" s="112">
        <f t="shared" si="5"/>
        <v>0</v>
      </c>
      <c r="J40" s="111">
        <f>'Acreage by Gear'!$H$6</f>
        <v>13</v>
      </c>
      <c r="K40" s="94">
        <f t="shared" si="6"/>
        <v>0</v>
      </c>
    </row>
    <row r="41" spans="2:11" ht="15" thickBot="1" x14ac:dyDescent="0.4">
      <c r="B41" s="96" t="s">
        <v>72</v>
      </c>
      <c r="C41" s="120" t="s">
        <v>87</v>
      </c>
      <c r="D41" s="123" t="s">
        <v>214</v>
      </c>
      <c r="E41" s="123" t="s">
        <v>215</v>
      </c>
      <c r="F41" s="105">
        <v>0</v>
      </c>
      <c r="G41" s="125"/>
      <c r="H41" s="129">
        <v>1</v>
      </c>
      <c r="I41" s="131">
        <f t="shared" si="5"/>
        <v>0</v>
      </c>
      <c r="J41" s="129">
        <f>'Acreage by Gear'!$H$6</f>
        <v>13</v>
      </c>
      <c r="K41" s="67">
        <f t="shared" si="6"/>
        <v>0</v>
      </c>
    </row>
    <row r="42" spans="2:11" x14ac:dyDescent="0.35">
      <c r="H42" s="1" t="s">
        <v>138</v>
      </c>
      <c r="I42" s="36">
        <f>SUM(I29:I41)</f>
        <v>332.47500000000002</v>
      </c>
      <c r="J42" s="1" t="s">
        <v>4</v>
      </c>
      <c r="K42" s="36">
        <f>SUM(K29:K41)</f>
        <v>4322.1749999999993</v>
      </c>
    </row>
    <row r="43" spans="2:11" x14ac:dyDescent="0.35">
      <c r="H43" s="35"/>
      <c r="I43"/>
      <c r="J43" s="1" t="s">
        <v>22</v>
      </c>
      <c r="K43" s="36">
        <f>K42/'Acreage by Gear'!K6</f>
        <v>2145.5719999999997</v>
      </c>
    </row>
    <row r="44" spans="2:11" ht="15" thickBot="1" x14ac:dyDescent="0.4"/>
    <row r="45" spans="2:11" x14ac:dyDescent="0.35">
      <c r="B45" s="57" t="s">
        <v>0</v>
      </c>
      <c r="C45" s="54" t="s">
        <v>29</v>
      </c>
      <c r="D45" s="54" t="s">
        <v>14</v>
      </c>
      <c r="E45" s="54" t="s">
        <v>133</v>
      </c>
      <c r="F45" s="69" t="s">
        <v>132</v>
      </c>
      <c r="G45" s="69" t="s">
        <v>213</v>
      </c>
      <c r="H45" s="54" t="s">
        <v>2</v>
      </c>
      <c r="I45" s="54" t="s">
        <v>149</v>
      </c>
      <c r="J45" s="54" t="s">
        <v>11</v>
      </c>
      <c r="K45" s="55" t="s">
        <v>3</v>
      </c>
    </row>
    <row r="46" spans="2:11" x14ac:dyDescent="0.35">
      <c r="B46" s="95" t="s">
        <v>125</v>
      </c>
      <c r="C46" s="119" t="s">
        <v>111</v>
      </c>
      <c r="D46" s="121" t="s">
        <v>77</v>
      </c>
      <c r="E46" s="26" t="s">
        <v>209</v>
      </c>
      <c r="F46" s="68"/>
      <c r="G46" s="128">
        <f>217.95/4</f>
        <v>54.487499999999997</v>
      </c>
      <c r="H46" s="127">
        <v>1</v>
      </c>
      <c r="I46" s="130">
        <f>H46*G46</f>
        <v>54.487499999999997</v>
      </c>
      <c r="J46" s="127">
        <f>'Acreage by Gear'!$H$7</f>
        <v>13</v>
      </c>
      <c r="K46" s="116">
        <f t="shared" ref="K46:K54" si="7">I46*J46</f>
        <v>708.33749999999998</v>
      </c>
    </row>
    <row r="47" spans="2:11" x14ac:dyDescent="0.35">
      <c r="B47" s="142" t="s">
        <v>125</v>
      </c>
      <c r="C47" s="98" t="s">
        <v>114</v>
      </c>
      <c r="D47" s="102" t="s">
        <v>77</v>
      </c>
      <c r="E47" s="117" t="s">
        <v>137</v>
      </c>
      <c r="F47" s="68"/>
      <c r="G47" s="109">
        <v>39</v>
      </c>
      <c r="H47" s="88">
        <v>2</v>
      </c>
      <c r="I47" s="91">
        <f>H47*G47</f>
        <v>78</v>
      </c>
      <c r="J47" s="88">
        <f>'Acreage by Gear'!$H$7</f>
        <v>13</v>
      </c>
      <c r="K47" s="94">
        <f t="shared" si="7"/>
        <v>1014</v>
      </c>
    </row>
    <row r="48" spans="2:11" x14ac:dyDescent="0.35">
      <c r="B48" s="141" t="s">
        <v>125</v>
      </c>
      <c r="C48" s="97" t="s">
        <v>115</v>
      </c>
      <c r="D48" s="101" t="s">
        <v>77</v>
      </c>
      <c r="E48" s="143" t="s">
        <v>207</v>
      </c>
      <c r="F48" s="144"/>
      <c r="G48" s="110">
        <v>39</v>
      </c>
      <c r="H48" s="111">
        <v>2</v>
      </c>
      <c r="I48" s="112">
        <f>H48*G48</f>
        <v>78</v>
      </c>
      <c r="J48" s="111">
        <f>'Acreage by Gear'!$H$7</f>
        <v>13</v>
      </c>
      <c r="K48" s="94">
        <f t="shared" si="7"/>
        <v>1014</v>
      </c>
    </row>
    <row r="49" spans="2:11" x14ac:dyDescent="0.35">
      <c r="B49" s="95" t="s">
        <v>125</v>
      </c>
      <c r="C49" s="119" t="s">
        <v>145</v>
      </c>
      <c r="D49" s="122" t="s">
        <v>214</v>
      </c>
      <c r="E49" s="122" t="s">
        <v>215</v>
      </c>
      <c r="F49" s="106">
        <v>0</v>
      </c>
      <c r="G49" s="124"/>
      <c r="H49" s="127">
        <v>200</v>
      </c>
      <c r="I49" s="130">
        <f>IF(F49=0, G49*H49, F49*H49)</f>
        <v>0</v>
      </c>
      <c r="J49" s="127">
        <f>'Acreage by Gear'!$H$7</f>
        <v>13</v>
      </c>
      <c r="K49" s="94">
        <f t="shared" si="7"/>
        <v>0</v>
      </c>
    </row>
    <row r="50" spans="2:11" x14ac:dyDescent="0.35">
      <c r="B50" s="142" t="s">
        <v>125</v>
      </c>
      <c r="C50" s="98" t="s">
        <v>146</v>
      </c>
      <c r="D50" s="103" t="s">
        <v>214</v>
      </c>
      <c r="E50" s="103" t="s">
        <v>215</v>
      </c>
      <c r="F50" s="108">
        <v>0</v>
      </c>
      <c r="G50" s="113"/>
      <c r="H50" s="88">
        <v>200</v>
      </c>
      <c r="I50" s="91">
        <f t="shared" ref="I50:I54" si="8">IF(F50=0, G50*H50, F50*H50)</f>
        <v>0</v>
      </c>
      <c r="J50" s="88">
        <f>'Acreage by Gear'!$H$7</f>
        <v>13</v>
      </c>
      <c r="K50" s="94">
        <f t="shared" si="7"/>
        <v>0</v>
      </c>
    </row>
    <row r="51" spans="2:11" x14ac:dyDescent="0.35">
      <c r="B51" s="95" t="s">
        <v>125</v>
      </c>
      <c r="C51" s="119" t="s">
        <v>102</v>
      </c>
      <c r="D51" s="122" t="s">
        <v>214</v>
      </c>
      <c r="E51" s="122" t="s">
        <v>215</v>
      </c>
      <c r="F51" s="106">
        <v>0</v>
      </c>
      <c r="G51" s="124"/>
      <c r="H51" s="127">
        <f>2*(SUM(H49:H50))</f>
        <v>800</v>
      </c>
      <c r="I51" s="130">
        <f t="shared" si="8"/>
        <v>0</v>
      </c>
      <c r="J51" s="127">
        <f>'Acreage by Gear'!$H$7</f>
        <v>13</v>
      </c>
      <c r="K51" s="94">
        <f t="shared" si="7"/>
        <v>0</v>
      </c>
    </row>
    <row r="52" spans="2:11" x14ac:dyDescent="0.35">
      <c r="B52" s="142" t="s">
        <v>125</v>
      </c>
      <c r="C52" s="98" t="s">
        <v>120</v>
      </c>
      <c r="D52" s="103" t="s">
        <v>214</v>
      </c>
      <c r="E52" s="103" t="s">
        <v>215</v>
      </c>
      <c r="F52" s="108">
        <v>0</v>
      </c>
      <c r="G52" s="113"/>
      <c r="H52" s="88">
        <f>6*(SUM(H49:H50))</f>
        <v>2400</v>
      </c>
      <c r="I52" s="91">
        <f t="shared" si="8"/>
        <v>0</v>
      </c>
      <c r="J52" s="88">
        <f>'Acreage by Gear'!$H$7</f>
        <v>13</v>
      </c>
      <c r="K52" s="94">
        <f t="shared" si="7"/>
        <v>0</v>
      </c>
    </row>
    <row r="53" spans="2:11" x14ac:dyDescent="0.35">
      <c r="B53" s="142" t="s">
        <v>125</v>
      </c>
      <c r="C53" s="98" t="s">
        <v>69</v>
      </c>
      <c r="D53" s="103" t="s">
        <v>214</v>
      </c>
      <c r="E53" s="103" t="s">
        <v>215</v>
      </c>
      <c r="F53" s="108">
        <v>0</v>
      </c>
      <c r="G53" s="113"/>
      <c r="H53" s="88">
        <f>2*(SUM(H49:H50))</f>
        <v>800</v>
      </c>
      <c r="I53" s="91">
        <f t="shared" si="8"/>
        <v>0</v>
      </c>
      <c r="J53" s="88">
        <f>'Acreage by Gear'!$H$7</f>
        <v>13</v>
      </c>
      <c r="K53" s="94">
        <f t="shared" si="7"/>
        <v>0</v>
      </c>
    </row>
    <row r="54" spans="2:11" ht="15" thickBot="1" x14ac:dyDescent="0.4">
      <c r="B54" s="96" t="s">
        <v>125</v>
      </c>
      <c r="C54" s="120" t="s">
        <v>118</v>
      </c>
      <c r="D54" s="123" t="s">
        <v>214</v>
      </c>
      <c r="E54" s="123" t="s">
        <v>215</v>
      </c>
      <c r="F54" s="105">
        <v>0</v>
      </c>
      <c r="G54" s="125"/>
      <c r="H54" s="129">
        <f>2*(SUM(H49:H50))</f>
        <v>800</v>
      </c>
      <c r="I54" s="131">
        <f t="shared" si="8"/>
        <v>0</v>
      </c>
      <c r="J54" s="129">
        <f>'Acreage by Gear'!$H$7</f>
        <v>13</v>
      </c>
      <c r="K54" s="67">
        <f t="shared" si="7"/>
        <v>0</v>
      </c>
    </row>
    <row r="55" spans="2:11" x14ac:dyDescent="0.35">
      <c r="H55" s="1" t="s">
        <v>138</v>
      </c>
      <c r="I55" s="36">
        <f>SUM(I46:I54)</f>
        <v>210.48750000000001</v>
      </c>
      <c r="J55" s="1" t="s">
        <v>4</v>
      </c>
      <c r="K55" s="36">
        <f>SUM(K46:K54)</f>
        <v>2736.3375000000001</v>
      </c>
    </row>
    <row r="56" spans="2:11" x14ac:dyDescent="0.35">
      <c r="H56" s="35"/>
      <c r="I56"/>
      <c r="J56" s="1" t="s">
        <v>22</v>
      </c>
      <c r="K56" s="36">
        <f>K55/'Acreage by Gear'!K7</f>
        <v>1389.2175</v>
      </c>
    </row>
    <row r="57" spans="2:11" ht="15" thickBot="1" x14ac:dyDescent="0.4"/>
    <row r="58" spans="2:11" x14ac:dyDescent="0.35">
      <c r="B58" s="57" t="s">
        <v>0</v>
      </c>
      <c r="C58" s="146" t="s">
        <v>29</v>
      </c>
      <c r="D58" s="146" t="s">
        <v>14</v>
      </c>
      <c r="E58" s="146" t="s">
        <v>133</v>
      </c>
      <c r="F58" s="147" t="s">
        <v>132</v>
      </c>
      <c r="G58" s="147" t="s">
        <v>213</v>
      </c>
      <c r="H58" s="146" t="s">
        <v>2</v>
      </c>
      <c r="I58" s="146" t="s">
        <v>149</v>
      </c>
      <c r="J58" s="146" t="s">
        <v>11</v>
      </c>
      <c r="K58" s="55" t="s">
        <v>3</v>
      </c>
    </row>
    <row r="59" spans="2:11" x14ac:dyDescent="0.35">
      <c r="B59" s="141" t="s">
        <v>126</v>
      </c>
      <c r="C59" s="119" t="s">
        <v>111</v>
      </c>
      <c r="D59" s="121" t="s">
        <v>77</v>
      </c>
      <c r="E59" s="26" t="s">
        <v>209</v>
      </c>
      <c r="F59" s="68"/>
      <c r="G59" s="128">
        <f>217.95/4</f>
        <v>54.487499999999997</v>
      </c>
      <c r="H59" s="127">
        <v>1</v>
      </c>
      <c r="I59" s="130">
        <f>H59*G59</f>
        <v>54.487499999999997</v>
      </c>
      <c r="J59" s="127">
        <f>'Acreage by Gear'!$H$7</f>
        <v>13</v>
      </c>
      <c r="K59" s="116">
        <f t="shared" ref="K59:K64" si="9">I59*J59</f>
        <v>708.33749999999998</v>
      </c>
    </row>
    <row r="60" spans="2:11" x14ac:dyDescent="0.35">
      <c r="B60" s="141" t="s">
        <v>126</v>
      </c>
      <c r="C60" s="98" t="s">
        <v>114</v>
      </c>
      <c r="D60" s="102" t="s">
        <v>77</v>
      </c>
      <c r="E60" s="117" t="s">
        <v>137</v>
      </c>
      <c r="F60" s="68"/>
      <c r="G60" s="109">
        <v>39</v>
      </c>
      <c r="H60" s="88">
        <v>2</v>
      </c>
      <c r="I60" s="91">
        <f>H60*G60</f>
        <v>78</v>
      </c>
      <c r="J60" s="88">
        <f>'Acreage by Gear'!$H$7</f>
        <v>13</v>
      </c>
      <c r="K60" s="94">
        <f t="shared" si="9"/>
        <v>1014</v>
      </c>
    </row>
    <row r="61" spans="2:11" x14ac:dyDescent="0.35">
      <c r="B61" s="141" t="s">
        <v>126</v>
      </c>
      <c r="C61" s="119" t="s">
        <v>115</v>
      </c>
      <c r="D61" s="121" t="s">
        <v>77</v>
      </c>
      <c r="E61" s="26" t="s">
        <v>207</v>
      </c>
      <c r="F61" s="68"/>
      <c r="G61" s="128">
        <v>39</v>
      </c>
      <c r="H61" s="127">
        <v>2</v>
      </c>
      <c r="I61" s="130">
        <f>H61*G61</f>
        <v>78</v>
      </c>
      <c r="J61" s="127">
        <f>'Acreage by Gear'!$H$7</f>
        <v>13</v>
      </c>
      <c r="K61" s="94">
        <f t="shared" si="9"/>
        <v>1014</v>
      </c>
    </row>
    <row r="62" spans="2:11" x14ac:dyDescent="0.35">
      <c r="B62" s="141" t="s">
        <v>126</v>
      </c>
      <c r="C62" s="98" t="s">
        <v>147</v>
      </c>
      <c r="D62" s="103" t="s">
        <v>214</v>
      </c>
      <c r="E62" s="103" t="s">
        <v>215</v>
      </c>
      <c r="F62" s="108">
        <v>0</v>
      </c>
      <c r="G62" s="113"/>
      <c r="H62" s="88">
        <v>200</v>
      </c>
      <c r="I62" s="91">
        <f>IF(F62=0, G62*H62, F62*H62)</f>
        <v>0</v>
      </c>
      <c r="J62" s="88">
        <f>'Acreage by Gear'!$H$7</f>
        <v>13</v>
      </c>
      <c r="K62" s="94">
        <f t="shared" si="9"/>
        <v>0</v>
      </c>
    </row>
    <row r="63" spans="2:11" x14ac:dyDescent="0.35">
      <c r="B63" s="141" t="s">
        <v>126</v>
      </c>
      <c r="C63" s="97" t="s">
        <v>148</v>
      </c>
      <c r="D63" s="138" t="s">
        <v>214</v>
      </c>
      <c r="E63" s="138" t="s">
        <v>215</v>
      </c>
      <c r="F63" s="139">
        <v>0</v>
      </c>
      <c r="G63" s="140"/>
      <c r="H63" s="111">
        <v>200</v>
      </c>
      <c r="I63" s="112">
        <f t="shared" ref="I63:I64" si="10">IF(F63=0, G63*H63, F63*H63)</f>
        <v>0</v>
      </c>
      <c r="J63" s="111">
        <f>'Acreage by Gear'!$H$7</f>
        <v>13</v>
      </c>
      <c r="K63" s="94">
        <f t="shared" si="9"/>
        <v>0</v>
      </c>
    </row>
    <row r="64" spans="2:11" ht="15" thickBot="1" x14ac:dyDescent="0.4">
      <c r="B64" s="96" t="s">
        <v>126</v>
      </c>
      <c r="C64" s="120" t="s">
        <v>118</v>
      </c>
      <c r="D64" s="123" t="s">
        <v>214</v>
      </c>
      <c r="E64" s="123" t="s">
        <v>215</v>
      </c>
      <c r="F64" s="105">
        <v>0</v>
      </c>
      <c r="G64" s="125"/>
      <c r="H64" s="129">
        <f>2*(SUM(H62:H63))</f>
        <v>800</v>
      </c>
      <c r="I64" s="131">
        <f t="shared" si="10"/>
        <v>0</v>
      </c>
      <c r="J64" s="129">
        <f>'Acreage by Gear'!$H$7</f>
        <v>13</v>
      </c>
      <c r="K64" s="67">
        <f t="shared" si="9"/>
        <v>0</v>
      </c>
    </row>
    <row r="65" spans="8:11" x14ac:dyDescent="0.35">
      <c r="H65" s="1" t="s">
        <v>138</v>
      </c>
      <c r="I65" s="36">
        <f>SUM(I59:I64)</f>
        <v>210.48750000000001</v>
      </c>
      <c r="J65" s="1" t="s">
        <v>4</v>
      </c>
      <c r="K65" s="36">
        <f>SUM(K59:K64)</f>
        <v>2736.3375000000001</v>
      </c>
    </row>
    <row r="66" spans="8:11" x14ac:dyDescent="0.35">
      <c r="H66" s="35"/>
      <c r="I66"/>
      <c r="J66" s="1" t="s">
        <v>22</v>
      </c>
      <c r="K66" s="36">
        <f>K65/'Acreage by Gear'!K7</f>
        <v>1389.2175</v>
      </c>
    </row>
  </sheetData>
  <sheetProtection algorithmName="SHA-512" hashValue="Imr2AgWi/lk6zgNr39/wOAXV0tGfN0yirPnIUkCsZ5HqQEtqzOTx6k73mRCiT8sD3fn5q+ZsRt2HLtZL1rWoZA==" saltValue="GDcll4mP5bHgU7+lgMeyPA==" spinCount="100000" sheet="1" formatCells="0" insertColumns="0" insertRows="0" insertHyperlinks="0" deleteColumns="0" deleteRows="0" sort="0" autoFilter="0" pivotTables="0"/>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7">
        <x14:dataValidation type="list" allowBlank="1" showInputMessage="1" showErrorMessage="1" xr:uid="{11B34F4E-BFB9-44C0-873A-F2313851F919}">
          <x14:formula1>
            <xm:f>List!$A$1:$E$1</xm:f>
          </x14:formula1>
          <xm:sqref>D9</xm:sqref>
        </x14:dataValidation>
        <x14:dataValidation type="list" allowBlank="1" showInputMessage="1" showErrorMessage="1" xr:uid="{50EB52B7-04A0-4CEC-9DB8-BA749CD89CA5}">
          <x14:formula1>
            <xm:f>OFFSET(List!$A$1,MATCH($D$9,List!$A$2:$A$6,0),1,1,COUNTA(OFFSET(List!$A$1,MATCH($D$9,List!$A$2:$A$6,0),0,1,255))-1)</xm:f>
          </x14:formula1>
          <xm:sqref>E9</xm:sqref>
        </x14:dataValidation>
        <x14:dataValidation type="list" allowBlank="1" showInputMessage="1" showErrorMessage="1" xr:uid="{28D48FDD-1E33-473A-8C52-8A6822CCB4FC}">
          <x14:formula1>
            <xm:f>OFFSET(List!$A$1,MATCH($D$9&amp;"_"&amp;$E$9,List!$A$7:$A$19,0)+5,1,1,COUNTA(OFFSET(List!$A$1,MATCH($D$9&amp;"_"&amp;$E$9,List!$A$7:$A$19,0)+5,0,1,255))-1)</xm:f>
          </x14:formula1>
          <xm:sqref>F9</xm:sqref>
        </x14:dataValidation>
        <x14:dataValidation type="list" allowBlank="1" showInputMessage="1" showErrorMessage="1" xr:uid="{9C8BE9C5-13C3-42FB-8B0E-E9A34301DC35}">
          <x14:formula1>
            <xm:f>List1!$A$1:$E$1</xm:f>
          </x14:formula1>
          <xm:sqref>D10</xm:sqref>
        </x14:dataValidation>
        <x14:dataValidation type="list" allowBlank="1" showInputMessage="1" showErrorMessage="1" xr:uid="{4330A5BE-BC31-47E8-A889-D2628FF9EE7E}">
          <x14:formula1>
            <xm:f>OFFSET(List1!$A$1,MATCH($D$10,List1!$A$2:$A$6,0),1,1,COUNTA(OFFSET(List1!$A$1,MATCH($D$10,List1!$A$2:$A$6,0),0,1,255))-1)</xm:f>
          </x14:formula1>
          <xm:sqref>E10</xm:sqref>
        </x14:dataValidation>
        <x14:dataValidation type="list" allowBlank="1" showInputMessage="1" showErrorMessage="1" xr:uid="{E19C5AFF-1040-4322-94E2-52A63DE063B7}">
          <x14:formula1>
            <xm:f>OFFSET(List1!$A$1,MATCH($D$10&amp;"_"&amp;$E$10,List1!$A$7:$A$19,0)+5,1,1,COUNTA(OFFSET(List1!$A$1,MATCH($D$10&amp;"_"&amp;$E$10,List1!$A$7:$A$19,0)+5,0,1,255))-1)</xm:f>
          </x14:formula1>
          <xm:sqref>F10</xm:sqref>
        </x14:dataValidation>
        <x14:dataValidation type="list" allowBlank="1" showInputMessage="1" showErrorMessage="1" xr:uid="{83FF585B-A270-45AD-BC81-3E6023E71889}">
          <x14:formula1>
            <xm:f>List2!$A$1:$E$1</xm:f>
          </x14:formula1>
          <xm:sqref>D8</xm:sqref>
        </x14:dataValidation>
        <x14:dataValidation type="list" allowBlank="1" showInputMessage="1" showErrorMessage="1" xr:uid="{44E8B8A3-464A-4B58-99D8-B9A0EF737F00}">
          <x14:formula1>
            <xm:f>OFFSET(List2!$A$1,MATCH($D$8,List2!$A$2:$A$6,0),1,1,COUNTA(OFFSET(List2!$A$1,MATCH($D$8,List2!$A$2:$A$6,0),0,1,255))-1)</xm:f>
          </x14:formula1>
          <xm:sqref>E8</xm:sqref>
        </x14:dataValidation>
        <x14:dataValidation type="list" allowBlank="1" showInputMessage="1" showErrorMessage="1" xr:uid="{B000009D-DEEE-407D-8B83-B51D248ED81E}">
          <x14:formula1>
            <xm:f>OFFSET(List2!$A$1,MATCH($D$8&amp;"_"&amp;$E$8,List2!$A$7:$A$11,0)+5,1,1,COUNTA(OFFSET(List2!$A$1,MATCH($D$8&amp;"_"&amp;$E$8,List2!$A$7:$A$11,0)+5,0,1,255))-1)</xm:f>
          </x14:formula1>
          <xm:sqref>F8</xm:sqref>
        </x14:dataValidation>
        <x14:dataValidation type="list" allowBlank="1" showInputMessage="1" showErrorMessage="1" xr:uid="{F02B1B81-2A42-43E1-8A8B-0DC8C33FB1ED}">
          <x14:formula1>
            <xm:f>List3!$A$1:$E$1</xm:f>
          </x14:formula1>
          <xm:sqref>D7</xm:sqref>
        </x14:dataValidation>
        <x14:dataValidation type="list" allowBlank="1" showInputMessage="1" showErrorMessage="1" xr:uid="{A86267D9-A053-49B7-8D38-3ED79194FB80}">
          <x14:formula1>
            <xm:f>OFFSET(List3!$A$1,MATCH($D$7,List3!$A$2:$A$6,0),1,1,COUNTA(OFFSET(List3!$A$1,MATCH($D$7,List3!$A$2:$A$6,0),0,1,255))-1)</xm:f>
          </x14:formula1>
          <xm:sqref>E7</xm:sqref>
        </x14:dataValidation>
        <x14:dataValidation type="list" allowBlank="1" showInputMessage="1" showErrorMessage="1" xr:uid="{FB1D4D56-8098-4522-A331-6AFD0D1FDF91}">
          <x14:formula1>
            <xm:f>OFFSET(List3!$A$1,MATCH($D$7&amp;"_"&amp;$E$7,List3!$A$7:$A$11,0)+5,1,1,COUNTA(OFFSET(List3!$A$1,MATCH($D$7&amp;"_"&amp;$E$7,List3!$A$7:$A$11,0)+5,0,1,255))-1)</xm:f>
          </x14:formula1>
          <xm:sqref>F7</xm:sqref>
        </x14:dataValidation>
        <x14:dataValidation type="list" allowBlank="1" showInputMessage="1" showErrorMessage="1" xr:uid="{7B84D99B-38E9-42D3-9CB2-F0A44980A106}">
          <x14:formula1>
            <xm:f>List4!$A$1:$E$1</xm:f>
          </x14:formula1>
          <xm:sqref>D6</xm:sqref>
        </x14:dataValidation>
        <x14:dataValidation type="list" allowBlank="1" showInputMessage="1" showErrorMessage="1" xr:uid="{9AB43D78-80FB-4441-9C11-AF502137342B}">
          <x14:formula1>
            <xm:f>OFFSET(List4!$A$1,MATCH($D$6,List4!$A$2:$A$6,0),1,1,COUNTA(OFFSET(List4!$A$1,MATCH($D$6,List4!$A$2:$A$6,0),0,1,255))-1)</xm:f>
          </x14:formula1>
          <xm:sqref>E6</xm:sqref>
        </x14:dataValidation>
        <x14:dataValidation type="list" allowBlank="1" showInputMessage="1" showErrorMessage="1" xr:uid="{D0FD6913-EBBA-4879-91B0-7E60EF2A19BD}">
          <x14:formula1>
            <xm:f>OFFSET(List4!$A$1,MATCH($D$6&amp;"_"&amp;$E$6,List4!$A$7:$A$11,0)+5,1,1,COUNTA(OFFSET(List4!$A$1,MATCH($D$6&amp;"_"&amp;$E$6,List4!$A$7:$A$11,0)+5,0,1,255))-1)</xm:f>
          </x14:formula1>
          <xm:sqref>F6</xm:sqref>
        </x14:dataValidation>
        <x14:dataValidation type="list" allowBlank="1" showInputMessage="1" showErrorMessage="1" xr:uid="{E5FB4639-8407-4E1E-8583-895C7E994495}">
          <x14:formula1>
            <xm:f>List5!$A$1:$F$1</xm:f>
          </x14:formula1>
          <xm:sqref>D21</xm:sqref>
        </x14:dataValidation>
        <x14:dataValidation type="list" allowBlank="1" showInputMessage="1" showErrorMessage="1" xr:uid="{EF9D5EE0-8CC3-4727-B722-3647584197A9}">
          <x14:formula1>
            <xm:f>OFFSET(List5!$A$1,MATCH($D$21,List5!$A$2:$A$7,0),1,1,COUNTA(OFFSET(List5!$A$1,MATCH($D$21,List5!$A$2:$A$7,0),0,1,255))-1)</xm:f>
          </x14:formula1>
          <xm:sqref>E21</xm:sqref>
        </x14:dataValidation>
        <x14:dataValidation type="list" allowBlank="1" showInputMessage="1" showErrorMessage="1" xr:uid="{BF0C2BA3-66C0-46DA-846D-0EE12A7204C3}">
          <x14:formula1>
            <xm:f>OFFSET(List5!$A$1,MATCH($D$21&amp;"_"&amp;$E$21,List5!$A$8:$A$18,0)+6,1,1,COUNTA(OFFSET(List5!$A$1,MATCH($D$21&amp;"_"&amp;$E$21,List5!$A$8:$A$18,0)+6,0,1,255))-1)</xm:f>
          </x14:formula1>
          <xm:sqref>F21</xm:sqref>
        </x14:dataValidation>
        <x14:dataValidation type="list" allowBlank="1" showInputMessage="1" showErrorMessage="1" xr:uid="{60D20127-B44B-4A73-B104-9DDA31E35434}">
          <x14:formula1>
            <xm:f>List6!$A$1:$E$1</xm:f>
          </x14:formula1>
          <xm:sqref>D22</xm:sqref>
        </x14:dataValidation>
        <x14:dataValidation type="list" allowBlank="1" showInputMessage="1" showErrorMessage="1" xr:uid="{966E6D24-1BE2-4622-9FD3-4F02243235B7}">
          <x14:formula1>
            <xm:f>OFFSET(List6!$A$1,MATCH($D$22,List6!$A$2:$A$6,0),1,1,COUNTA(OFFSET(List6!$A$1,MATCH($D$22,List6!$A$2:$A$6,0),0,1,255))-1)</xm:f>
          </x14:formula1>
          <xm:sqref>E22</xm:sqref>
        </x14:dataValidation>
        <x14:dataValidation type="list" allowBlank="1" showInputMessage="1" showErrorMessage="1" xr:uid="{C6FCAF97-150A-47E6-8FBE-226A25C5BE62}">
          <x14:formula1>
            <xm:f>OFFSET(List6!$A$1,MATCH($D$22&amp;"_"&amp;$E$22,List6!$A$7:$A$21,0)+5,1,1,COUNTA(OFFSET(List6!$A$1,MATCH($D$22&amp;"_"&amp;$E$22,List6!$A$7:$A$21,0)+5,0,1,255))-1)</xm:f>
          </x14:formula1>
          <xm:sqref>F22</xm:sqref>
        </x14:dataValidation>
        <x14:dataValidation type="list" allowBlank="1" showInputMessage="1" showErrorMessage="1" xr:uid="{270EF735-6527-424D-866A-8D10C4FFD4A9}">
          <x14:formula1>
            <xm:f>List7!$A$1:$E$1</xm:f>
          </x14:formula1>
          <xm:sqref>D23</xm:sqref>
        </x14:dataValidation>
        <x14:dataValidation type="list" allowBlank="1" showInputMessage="1" showErrorMessage="1" xr:uid="{EC36DA8F-5F3D-4308-BC8A-0CC8714FCCDE}">
          <x14:formula1>
            <xm:f>OFFSET(List7!$A$1,MATCH($D$23,List7!$A$2:$A$6,0),1,1,COUNTA(OFFSET(List7!$A$1,MATCH($D$23,List7!$A$2:$A$6,0),0,1,255))-1)</xm:f>
          </x14:formula1>
          <xm:sqref>E23</xm:sqref>
        </x14:dataValidation>
        <x14:dataValidation type="list" allowBlank="1" showInputMessage="1" showErrorMessage="1" xr:uid="{BDB958AE-8064-4150-BA19-66A0602DAB1E}">
          <x14:formula1>
            <xm:f>OFFSET(List7!$A$1,MATCH($D$23&amp;"_"&amp;$E$23,List7!$A$7:$A$27,0)+5,1,1,COUNTA(OFFSET(List7!$A$1,MATCH($D$23&amp;"_"&amp;$E$23,List7!$A$7:$A$27,0)+5,0,1,255))-1)</xm:f>
          </x14:formula1>
          <xm:sqref>F23</xm:sqref>
        </x14:dataValidation>
        <x14:dataValidation type="list" allowBlank="1" showInputMessage="1" showErrorMessage="1" xr:uid="{CD4568D8-3D37-469B-A2BC-520D835E1B85}">
          <x14:formula1>
            <xm:f>List8!$A$1:$D$1</xm:f>
          </x14:formula1>
          <xm:sqref>D24</xm:sqref>
        </x14:dataValidation>
        <x14:dataValidation type="list" allowBlank="1" showInputMessage="1" showErrorMessage="1" xr:uid="{823E5C8F-CD37-45C4-BED8-379E7CF2BCAA}">
          <x14:formula1>
            <xm:f>OFFSET(List8!$A$1,MATCH($D$24,List8!$A$2:$A$5,0),1,1,COUNTA(OFFSET(List8!$A$1,MATCH($D$24,List8!$A$2:$A$5,0),0,1,255))-1)</xm:f>
          </x14:formula1>
          <xm:sqref>E24</xm:sqref>
        </x14:dataValidation>
        <x14:dataValidation type="list" allowBlank="1" showInputMessage="1" showErrorMessage="1" xr:uid="{3061ED0D-211E-4413-AB54-093F39C56524}">
          <x14:formula1>
            <xm:f>OFFSET(List8!$A$1,MATCH($D$24&amp;"_"&amp;$E$24,List8!$A$6:$A$13,0)+4,1,1,COUNTA(OFFSET(List8!$A$1,MATCH($D$24&amp;"_"&amp;$E$24,List8!$A$6:$A$13,0)+4,0,1,255))-1)</xm:f>
          </x14:formula1>
          <xm:sqref>F24</xm:sqref>
        </x14:dataValidation>
        <x14:dataValidation type="list" allowBlank="1" showInputMessage="1" showErrorMessage="1" xr:uid="{0523317E-5D08-4964-8038-A332D293B4D6}">
          <x14:formula1>
            <xm:f>List9!$A$1:$D$1</xm:f>
          </x14:formula1>
          <xm:sqref>D20</xm:sqref>
        </x14:dataValidation>
        <x14:dataValidation type="list" allowBlank="1" showInputMessage="1" showErrorMessage="1" xr:uid="{88B0A9A0-6D32-4D7D-B7CD-93C8D00975E4}">
          <x14:formula1>
            <xm:f>OFFSET(List9!$A$1,MATCH($D$20,List9!$A$2:$A$5,0),1,1,COUNTA(OFFSET(List9!$A$1,MATCH($D$20,List9!$A$2:$A$5,0),0,1,255))-1)</xm:f>
          </x14:formula1>
          <xm:sqref>E20</xm:sqref>
        </x14:dataValidation>
        <x14:dataValidation type="list" allowBlank="1" showInputMessage="1" showErrorMessage="1" xr:uid="{C6046328-4DDA-42E8-83A5-BEF7E41FE96A}">
          <x14:formula1>
            <xm:f>OFFSET(List9!$A$1,MATCH($D$20&amp;"_"&amp;$E$20,List9!$A$6:$A$9,0)+4,1,1,COUNTA(OFFSET(List9!$A$1,MATCH($D$20&amp;"_"&amp;$E$20,List9!$A$6:$A$9,0)+4,0,1,255))-1)</xm:f>
          </x14:formula1>
          <xm:sqref>F20</xm:sqref>
        </x14:dataValidation>
        <x14:dataValidation type="list" allowBlank="1" showInputMessage="1" showErrorMessage="1" xr:uid="{02CD35BF-9FD5-413D-9AC5-F94CDA4B5B77}">
          <x14:formula1>
            <xm:f>List10!$A$1:$C$1</xm:f>
          </x14:formula1>
          <xm:sqref>D32</xm:sqref>
        </x14:dataValidation>
        <x14:dataValidation type="list" allowBlank="1" showInputMessage="1" showErrorMessage="1" xr:uid="{0A89E895-93B1-4B6D-8D58-7B9B9F26CB2B}">
          <x14:formula1>
            <xm:f>OFFSET(List10!$A$1,MATCH($D$32,List10!$A$2:$A$4,0),1,1,COUNTA(OFFSET(List10!$A$1,MATCH($D$32,List10!$A$2:$A$4,0),0,1,255))-1)</xm:f>
          </x14:formula1>
          <xm:sqref>E32</xm:sqref>
        </x14:dataValidation>
        <x14:dataValidation type="list" allowBlank="1" showInputMessage="1" showErrorMessage="1" xr:uid="{B26C7739-FC34-429C-A6C1-395D35F282A3}">
          <x14:formula1>
            <xm:f>OFFSET(List10!$A$1,MATCH($D$32&amp;"_"&amp;$E$32,List10!$A$5:$A$8,0)+3,1,1,COUNTA(OFFSET(List10!$A$1,MATCH($D$32&amp;"_"&amp;$E$32,List10!$A$5:$A$8,0)+3,0,1,255))-1)</xm:f>
          </x14:formula1>
          <xm:sqref>F32</xm:sqref>
        </x14:dataValidation>
        <x14:dataValidation type="list" allowBlank="1" showInputMessage="1" showErrorMessage="1" xr:uid="{1333BA2E-11DF-44E5-B828-78B2DEB991D0}">
          <x14:formula1>
            <xm:f>List11!$A$1:$C$1</xm:f>
          </x14:formula1>
          <xm:sqref>D33</xm:sqref>
        </x14:dataValidation>
        <x14:dataValidation type="list" allowBlank="1" showInputMessage="1" showErrorMessage="1" xr:uid="{7C4E58F8-9E92-4538-BF2B-C17152F08482}">
          <x14:formula1>
            <xm:f>OFFSET(List11!$A$1,MATCH($D$33,List11!$A$2:$A$4,0),1,1,COUNTA(OFFSET(List11!$A$1,MATCH($D$33,List11!$A$2:$A$4,0),0,1,255))-1)</xm:f>
          </x14:formula1>
          <xm:sqref>E33</xm:sqref>
        </x14:dataValidation>
        <x14:dataValidation type="list" allowBlank="1" showInputMessage="1" showErrorMessage="1" xr:uid="{9DBB84A4-A5AE-4727-8132-08A2106B9F37}">
          <x14:formula1>
            <xm:f>OFFSET(List11!$A$1,MATCH($D$33&amp;"_"&amp;$E$33,List11!$A$5:$A$8,0)+3,1,1,COUNTA(OFFSET(List11!$A$1,MATCH($D$33&amp;"_"&amp;$E$33,List11!$A$5:$A$8,0)+3,0,1,255))-1)</xm:f>
          </x14:formula1>
          <xm:sqref>F33</xm:sqref>
        </x14:dataValidation>
        <x14:dataValidation type="list" allowBlank="1" showInputMessage="1" showErrorMessage="1" xr:uid="{C0C9ACC7-6369-4CC0-8A52-F4E60B0D9D8D}">
          <x14:formula1>
            <xm:f>List12!$A$1:$C$1</xm:f>
          </x14:formula1>
          <xm:sqref>D34</xm:sqref>
        </x14:dataValidation>
        <x14:dataValidation type="list" allowBlank="1" showInputMessage="1" showErrorMessage="1" xr:uid="{2C3F3397-B8A3-43DE-8AA0-3A6AD3F5D964}">
          <x14:formula1>
            <xm:f>OFFSET(List12!$A$1,MATCH($D$34,List12!$A$2:$A$4,0),1,1,COUNTA(OFFSET(List12!$A$1,MATCH($D$34,List12!$A$2:$A$4,0),0,1,255))-1)</xm:f>
          </x14:formula1>
          <xm:sqref>E34</xm:sqref>
        </x14:dataValidation>
        <x14:dataValidation type="list" allowBlank="1" showInputMessage="1" showErrorMessage="1" xr:uid="{24F28ED0-43E0-473C-9DDD-7382F58A8017}">
          <x14:formula1>
            <xm:f>OFFSET(List12!$A$1,MATCH($D$34&amp;"_"&amp;$E$34,List12!$A$5:$A$14,0)+3,1,1,COUNTA(OFFSET(List12!$A$1,MATCH($D$34&amp;"_"&amp;$E$34,List12!$A$5:$A$14,0)+3,0,1,255))-1)</xm:f>
          </x14:formula1>
          <xm:sqref>F34</xm:sqref>
        </x14:dataValidation>
        <x14:dataValidation type="list" allowBlank="1" showInputMessage="1" showErrorMessage="1" xr:uid="{6E0DF9F2-EAA1-4109-8509-42BDAEE14521}">
          <x14:formula1>
            <xm:f>List13!$A$1:$C$1</xm:f>
          </x14:formula1>
          <xm:sqref>D35</xm:sqref>
        </x14:dataValidation>
        <x14:dataValidation type="list" allowBlank="1" showInputMessage="1" showErrorMessage="1" xr:uid="{D98112D9-4613-45DB-9471-7DCDD128EC41}">
          <x14:formula1>
            <xm:f>OFFSET(List13!$A$1,MATCH($D$35,List13!$A$2:$A$4,0),1,1,COUNTA(OFFSET(List13!$A$1,MATCH($D$35,List13!$A$2:$A$4,0),0,1,255))-1)</xm:f>
          </x14:formula1>
          <xm:sqref>E35</xm:sqref>
        </x14:dataValidation>
        <x14:dataValidation type="list" allowBlank="1" showInputMessage="1" showErrorMessage="1" xr:uid="{7D4978FF-12E9-4B70-9765-593A955B556F}">
          <x14:formula1>
            <xm:f>OFFSET(List13!$A$1,MATCH($D$35&amp;"_"&amp;$E$35,List13!$A$5:$A$14,0)+3,1,1,COUNTA(OFFSET(List13!$A$1,MATCH($D$35&amp;"_"&amp;$E$35,List13!$A$5:$A$14,0)+3,0,1,255))-1)</xm:f>
          </x14:formula1>
          <xm:sqref>F35</xm:sqref>
        </x14:dataValidation>
        <x14:dataValidation type="list" allowBlank="1" showInputMessage="1" showErrorMessage="1" xr:uid="{2F302FF1-17A2-4120-A2C6-16789EFB891C}">
          <x14:formula1>
            <xm:f>List14!$A$1:$C$1</xm:f>
          </x14:formula1>
          <xm:sqref>D36</xm:sqref>
        </x14:dataValidation>
        <x14:dataValidation type="list" allowBlank="1" showInputMessage="1" showErrorMessage="1" xr:uid="{F1B6382F-3867-45E4-820C-FA027DF16AB6}">
          <x14:formula1>
            <xm:f>OFFSET(List14!$A$1,MATCH($D$36,List14!$A$2:$A$4,0),1,1,COUNTA(OFFSET(List14!$A$1,MATCH($D$36,List14!$A$2:$A$4,0),0,1,255))-1)</xm:f>
          </x14:formula1>
          <xm:sqref>E36</xm:sqref>
        </x14:dataValidation>
        <x14:dataValidation type="list" allowBlank="1" showInputMessage="1" showErrorMessage="1" xr:uid="{49120542-1BA6-4481-87C2-DCF126BA90F8}">
          <x14:formula1>
            <xm:f>OFFSET(List14!$A$1,MATCH($D$36&amp;"_"&amp;$E$36,List14!$A$5:$A$14,0)+3,1,1,COUNTA(OFFSET(List14!$A$1,MATCH($D$36&amp;"_"&amp;$E$36,List14!$A$5:$A$14,0)+3,0,1,255))-1)</xm:f>
          </x14:formula1>
          <xm:sqref>F36</xm:sqref>
        </x14:dataValidation>
        <x14:dataValidation type="list" allowBlank="1" showInputMessage="1" showErrorMessage="1" xr:uid="{6E755914-AE93-480B-A91F-EF7E55BA03FB}">
          <x14:formula1>
            <xm:f>List15!$A$1:$C$1</xm:f>
          </x14:formula1>
          <xm:sqref>D37</xm:sqref>
        </x14:dataValidation>
        <x14:dataValidation type="list" allowBlank="1" showInputMessage="1" showErrorMessage="1" xr:uid="{7D47A33A-727F-4778-B068-8E3C0BCAD0E9}">
          <x14:formula1>
            <xm:f>OFFSET(List15!$A$1,MATCH($D$37,List15!$A$2:$A$4,0),1,1,COUNTA(OFFSET(List15!$A$1,MATCH($D$37,List15!$A$2:$A$4,0),0,1,255))-1)</xm:f>
          </x14:formula1>
          <xm:sqref>E37</xm:sqref>
        </x14:dataValidation>
        <x14:dataValidation type="list" allowBlank="1" showInputMessage="1" showErrorMessage="1" xr:uid="{698A34B8-BC72-4DB5-96FC-0DF2532C31EE}">
          <x14:formula1>
            <xm:f>OFFSET(List15!$A$1,MATCH($D$37&amp;"_"&amp;$E$37,List15!$A$5:$A$14,0)+3,1,1,COUNTA(OFFSET(List15!$A$1,MATCH($D$37&amp;"_"&amp;$E$37,List15!$A$5:$A$14,0)+3,0,1,255))-1)</xm:f>
          </x14:formula1>
          <xm:sqref>F37</xm:sqref>
        </x14:dataValidation>
        <x14:dataValidation type="list" allowBlank="1" showInputMessage="1" showErrorMessage="1" xr:uid="{05C489E2-73F5-4173-8666-24817EBD5ECD}">
          <x14:formula1>
            <xm:f>List16!$A$1:$C$1</xm:f>
          </x14:formula1>
          <xm:sqref>D38</xm:sqref>
        </x14:dataValidation>
        <x14:dataValidation type="list" allowBlank="1" showInputMessage="1" showErrorMessage="1" xr:uid="{D99B6E9B-DE89-4261-A77D-4419D69337E5}">
          <x14:formula1>
            <xm:f>OFFSET(List16!$A$1,MATCH($D$38,List16!$A$2:$A$4,0),1,1,COUNTA(OFFSET(List16!$A$1,MATCH($D$38,List16!$A$2:$A$4,0),0,1,255))-1)</xm:f>
          </x14:formula1>
          <xm:sqref>E38</xm:sqref>
        </x14:dataValidation>
        <x14:dataValidation type="list" allowBlank="1" showInputMessage="1" showErrorMessage="1" xr:uid="{6B8C581D-D552-4FD9-A5EE-386D3BEB2E32}">
          <x14:formula1>
            <xm:f>OFFSET(List16!$A$1,MATCH($D$38&amp;"_"&amp;$E$38,List16!$A$5:$A$14,0)+3,1,1,COUNTA(OFFSET(List16!$A$1,MATCH($D$38&amp;"_"&amp;$E$38,List16!$A$5:$A$14,0)+3,0,1,255))-1)</xm:f>
          </x14:formula1>
          <xm:sqref>F38</xm:sqref>
        </x14:dataValidation>
        <x14:dataValidation type="list" allowBlank="1" showInputMessage="1" showErrorMessage="1" xr:uid="{CF3F9062-4FA2-4B99-B716-D1037A38DAC0}">
          <x14:formula1>
            <xm:f>List17!$A$1:$C$1</xm:f>
          </x14:formula1>
          <xm:sqref>D39</xm:sqref>
        </x14:dataValidation>
        <x14:dataValidation type="list" allowBlank="1" showInputMessage="1" showErrorMessage="1" xr:uid="{B9B3B980-F221-4A16-9AE8-283323DF2710}">
          <x14:formula1>
            <xm:f>OFFSET(List17!$A$1,MATCH($D$39,List17!$A$2:$A$4,0),1,1,COUNTA(OFFSET(List17!$A$1,MATCH($D$39,List17!$A$2:$A$4,0),0,1,255))-1)</xm:f>
          </x14:formula1>
          <xm:sqref>E39</xm:sqref>
        </x14:dataValidation>
        <x14:dataValidation type="list" allowBlank="1" showInputMessage="1" showErrorMessage="1" xr:uid="{8B363283-E003-44F1-917A-672F4AB35A7E}">
          <x14:formula1>
            <xm:f>OFFSET(List17!$A$1,MATCH($D$39&amp;"_"&amp;$E$39,List17!$A$5:$A$14,0)+3,1,1,COUNTA(OFFSET(List17!$A$1,MATCH($D$39&amp;"_"&amp;$E$39,List17!$A$5:$A$14,0)+3,0,1,255))-1)</xm:f>
          </x14:formula1>
          <xm:sqref>F39</xm:sqref>
        </x14:dataValidation>
        <x14:dataValidation type="list" allowBlank="1" showInputMessage="1" showErrorMessage="1" xr:uid="{C87F51AC-45D5-4F0A-B78E-34F92E618A20}">
          <x14:formula1>
            <xm:f>List18!$A$1:$C$1</xm:f>
          </x14:formula1>
          <xm:sqref>D40</xm:sqref>
        </x14:dataValidation>
        <x14:dataValidation type="list" allowBlank="1" showInputMessage="1" showErrorMessage="1" xr:uid="{3150F121-4013-4AED-8D93-BC724B596E50}">
          <x14:formula1>
            <xm:f>OFFSET(List18!$A$1,MATCH($D$40,List18!$A$2:$A$4,0),1,1,COUNTA(OFFSET(List18!$A$1,MATCH($D$40,List18!$A$2:$A$4,0),0,1,255))-1)</xm:f>
          </x14:formula1>
          <xm:sqref>E40</xm:sqref>
        </x14:dataValidation>
        <x14:dataValidation type="list" allowBlank="1" showInputMessage="1" showErrorMessage="1" xr:uid="{D81EE63B-DD34-4918-A253-394355A342F3}">
          <x14:formula1>
            <xm:f>OFFSET(List18!$A$1,MATCH($D$40&amp;"_"&amp;$E$40,List18!$A$5:$A$14,0)+3,1,1,COUNTA(OFFSET(List18!$A$1,MATCH($D$40&amp;"_"&amp;$E$40,List18!$A$5:$A$14,0)+3,0,1,255))-1)</xm:f>
          </x14:formula1>
          <xm:sqref>F40</xm:sqref>
        </x14:dataValidation>
        <x14:dataValidation type="list" allowBlank="1" showInputMessage="1" showErrorMessage="1" xr:uid="{91BDBD6F-7420-4617-A0CB-B010A2F5528C}">
          <x14:formula1>
            <xm:f>List19!$A$1:$C$1</xm:f>
          </x14:formula1>
          <xm:sqref>D41</xm:sqref>
        </x14:dataValidation>
        <x14:dataValidation type="list" allowBlank="1" showInputMessage="1" showErrorMessage="1" xr:uid="{11876A60-A9E2-4FBF-8E48-972A4E761FFE}">
          <x14:formula1>
            <xm:f>OFFSET(List19!$A$1,MATCH($D$41,List19!$A$2:$A$4,0),1,1,COUNTA(OFFSET(List19!$A$1,MATCH($D$41,List19!$A$2:$A$4,0),0,1,255))-1)</xm:f>
          </x14:formula1>
          <xm:sqref>E41</xm:sqref>
        </x14:dataValidation>
        <x14:dataValidation type="list" allowBlank="1" showInputMessage="1" showErrorMessage="1" xr:uid="{848D9D10-52D5-422F-A0F8-C4E1A51FDC66}">
          <x14:formula1>
            <xm:f>OFFSET(List19!$A$1,MATCH($D$41&amp;"_"&amp;$E$41,List19!$A$5:$A$14,0)+3,1,1,COUNTA(OFFSET(List19!$A$1,MATCH($D$41&amp;"_"&amp;$E$41,List19!$A$5:$A$14,0)+3,0,1,255))-1)</xm:f>
          </x14:formula1>
          <xm:sqref>F41</xm:sqref>
        </x14:dataValidation>
        <x14:dataValidation type="list" allowBlank="1" showInputMessage="1" showErrorMessage="1" xr:uid="{82668DF3-6B6A-4E2C-983D-1E86725EE595}">
          <x14:formula1>
            <xm:f>List20!$A$1:$D$1</xm:f>
          </x14:formula1>
          <xm:sqref>D49</xm:sqref>
        </x14:dataValidation>
        <x14:dataValidation type="list" allowBlank="1" showInputMessage="1" showErrorMessage="1" xr:uid="{55DC2DC8-64FE-4E97-81CE-27FD37799417}">
          <x14:formula1>
            <xm:f>OFFSET(List20!$A$1,MATCH($D$49,List20!$A$2:$A$5,0),1,1,COUNTA(OFFSET(List20!$A$1,MATCH($D$49,List20!$A$2:$A$5,0),0,1,255))-1)</xm:f>
          </x14:formula1>
          <xm:sqref>E49</xm:sqref>
        </x14:dataValidation>
        <x14:dataValidation type="list" allowBlank="1" showInputMessage="1" showErrorMessage="1" xr:uid="{AC7156EC-0C08-450F-BB18-8A83159CABEA}">
          <x14:formula1>
            <xm:f>OFFSET(List20!$A$1,MATCH($D$49&amp;"_"&amp;$E$49,List20!$A$6:$A$15,0)+4,1,1,COUNTA(OFFSET(List20!$A$1,MATCH($D$49&amp;"_"&amp;$E$49,List20!$A$6:$A$15,0)+4,0,1,255))-1)</xm:f>
          </x14:formula1>
          <xm:sqref>F49</xm:sqref>
        </x14:dataValidation>
        <x14:dataValidation type="list" allowBlank="1" showInputMessage="1" showErrorMessage="1" xr:uid="{BAFA476D-63D2-455B-B178-2F87A145B86E}">
          <x14:formula1>
            <xm:f>List21!$A$1:$D$1</xm:f>
          </x14:formula1>
          <xm:sqref>D50</xm:sqref>
        </x14:dataValidation>
        <x14:dataValidation type="list" allowBlank="1" showInputMessage="1" showErrorMessage="1" xr:uid="{0A81D7CA-5D1C-4F05-95DC-98E21DC186A8}">
          <x14:formula1>
            <xm:f>OFFSET(List21!$A$1,MATCH($D$50,List21!$A$2:$A$5,0),1,1,COUNTA(OFFSET(List21!$A$1,MATCH($D$50,List21!$A$2:$A$5,0),0,1,255))-1)</xm:f>
          </x14:formula1>
          <xm:sqref>E50</xm:sqref>
        </x14:dataValidation>
        <x14:dataValidation type="list" allowBlank="1" showInputMessage="1" showErrorMessage="1" xr:uid="{6D404BE7-8343-413A-B7BB-1D088628C803}">
          <x14:formula1>
            <xm:f>OFFSET(List21!$A$1,MATCH($D$50&amp;"_"&amp;$E$50,List21!$A$6:$A$15,0)+4,1,1,COUNTA(OFFSET(List21!$A$1,MATCH($D$50&amp;"_"&amp;$E$50,List21!$A$6:$A$15,0)+4,0,1,255))-1)</xm:f>
          </x14:formula1>
          <xm:sqref>F50</xm:sqref>
        </x14:dataValidation>
        <x14:dataValidation type="list" allowBlank="1" showInputMessage="1" showErrorMessage="1" xr:uid="{5149088B-D0C1-4197-970C-256A0C2380ED}">
          <x14:formula1>
            <xm:f>List22!$A$1:$D$1</xm:f>
          </x14:formula1>
          <xm:sqref>D51</xm:sqref>
        </x14:dataValidation>
        <x14:dataValidation type="list" allowBlank="1" showInputMessage="1" showErrorMessage="1" xr:uid="{5D438384-7059-4B95-A760-8BAB3FFE9DFE}">
          <x14:formula1>
            <xm:f>OFFSET(List22!$A$1,MATCH($D$51,List22!$A$2:$A$5,0),1,1,COUNTA(OFFSET(List22!$A$1,MATCH($D$51,List22!$A$2:$A$5,0),0,1,255))-1)</xm:f>
          </x14:formula1>
          <xm:sqref>E51</xm:sqref>
        </x14:dataValidation>
        <x14:dataValidation type="list" allowBlank="1" showInputMessage="1" showErrorMessage="1" xr:uid="{D66346C2-EAEA-4BB2-A328-7EEC9ACED2D8}">
          <x14:formula1>
            <xm:f>OFFSET(List22!$A$1,MATCH($D$51&amp;"_"&amp;$E$51,List22!$A$6:$A$9,0)+4,1,1,COUNTA(OFFSET(List22!$A$1,MATCH($D$51&amp;"_"&amp;$E$51,List22!$A$6:$A$9,0)+4,0,1,255))-1)</xm:f>
          </x14:formula1>
          <xm:sqref>F51</xm:sqref>
        </x14:dataValidation>
        <x14:dataValidation type="list" allowBlank="1" showInputMessage="1" showErrorMessage="1" xr:uid="{79A3AE84-ACCA-4C60-B085-7D74AE6AA7D1}">
          <x14:formula1>
            <xm:f>List23!$A$1:$C$1</xm:f>
          </x14:formula1>
          <xm:sqref>D52</xm:sqref>
        </x14:dataValidation>
        <x14:dataValidation type="list" allowBlank="1" showInputMessage="1" showErrorMessage="1" xr:uid="{385A499A-2EA0-4B81-8ABB-704EBAD28A2B}">
          <x14:formula1>
            <xm:f>OFFSET(List23!$A$1,MATCH($D$52,List23!$A$2:$A$4,0),1,1,COUNTA(OFFSET(List23!$A$1,MATCH($D$52,List23!$A$2:$A$4,0),0,1,255))-1)</xm:f>
          </x14:formula1>
          <xm:sqref>E52</xm:sqref>
        </x14:dataValidation>
        <x14:dataValidation type="list" allowBlank="1" showInputMessage="1" showErrorMessage="1" xr:uid="{28722A2A-0468-4B6A-B59F-09079E2A322E}">
          <x14:formula1>
            <xm:f>OFFSET(List23!$A$1,MATCH($D$52&amp;"_"&amp;$E$52,List23!$A$5:$A$7,0)+3,1,1,COUNTA(OFFSET(List23!$A$1,MATCH($D$52&amp;"_"&amp;$E$52,List23!$A$5:$A$7,0)+3,0,1,255))-1)</xm:f>
          </x14:formula1>
          <xm:sqref>F52</xm:sqref>
        </x14:dataValidation>
        <x14:dataValidation type="list" allowBlank="1" showInputMessage="1" showErrorMessage="1" xr:uid="{B9D890A8-E855-417B-8B0A-E5544426C5AC}">
          <x14:formula1>
            <xm:f>List24!$A$1:$D$1</xm:f>
          </x14:formula1>
          <xm:sqref>D53</xm:sqref>
        </x14:dataValidation>
        <x14:dataValidation type="list" allowBlank="1" showInputMessage="1" showErrorMessage="1" xr:uid="{36D9ED5A-3503-46D7-B198-CFD7C338E39C}">
          <x14:formula1>
            <xm:f>OFFSET(List24!$A$1,MATCH($D$53,List24!$A$2:$A$5,0),1,1,COUNTA(OFFSET(List24!$A$1,MATCH($D$53,List24!$A$2:$A$5,0),0,1,255))-1)</xm:f>
          </x14:formula1>
          <xm:sqref>E53</xm:sqref>
        </x14:dataValidation>
        <x14:dataValidation type="list" allowBlank="1" showInputMessage="1" showErrorMessage="1" xr:uid="{DE34E1AE-BA2E-4DD8-9B81-3998C6F650C8}">
          <x14:formula1>
            <xm:f>OFFSET(List24!$A$1,MATCH($D$53&amp;"_"&amp;$E$53,List24!$A$6:$A$9,0)+4,1,1,COUNTA(OFFSET(List24!$A$1,MATCH($D$53&amp;"_"&amp;$E$53,List24!$A$6:$A$9,0)+4,0,1,255))-1)</xm:f>
          </x14:formula1>
          <xm:sqref>F53</xm:sqref>
        </x14:dataValidation>
        <x14:dataValidation type="list" allowBlank="1" showInputMessage="1" showErrorMessage="1" xr:uid="{CE104D36-16E2-4F0D-8172-610F2BA26CEA}">
          <x14:formula1>
            <xm:f>List25!$A$1:$D$1</xm:f>
          </x14:formula1>
          <xm:sqref>D54</xm:sqref>
        </x14:dataValidation>
        <x14:dataValidation type="list" allowBlank="1" showInputMessage="1" showErrorMessage="1" xr:uid="{2FBB1401-FF43-4411-B405-BF3D00B2C550}">
          <x14:formula1>
            <xm:f>OFFSET(List25!$A$1,MATCH($D$54,List25!$A$2:$A$5,0),1,1,COUNTA(OFFSET(List25!$A$1,MATCH($D$54,List25!$A$2:$A$5,0),0,1,255))-1)</xm:f>
          </x14:formula1>
          <xm:sqref>E54</xm:sqref>
        </x14:dataValidation>
        <x14:dataValidation type="list" allowBlank="1" showInputMessage="1" showErrorMessage="1" xr:uid="{95FECC99-A5FD-4691-98C8-5BC910D47969}">
          <x14:formula1>
            <xm:f>OFFSET(List25!$A$1,MATCH($D$54&amp;"_"&amp;$E$54,List25!$A$6:$A$11,0)+4,1,1,COUNTA(OFFSET(List25!$A$1,MATCH($D$54&amp;"_"&amp;$E$54,List25!$A$6:$A$11,0)+4,0,1,255))-1)</xm:f>
          </x14:formula1>
          <xm:sqref>F54</xm:sqref>
        </x14:dataValidation>
        <x14:dataValidation type="list" allowBlank="1" showInputMessage="1" showErrorMessage="1" xr:uid="{5B2B1511-32CF-452F-BFAF-0FFA63D0187C}">
          <x14:formula1>
            <xm:f>List26!$A$1:$E$1</xm:f>
          </x14:formula1>
          <xm:sqref>D62</xm:sqref>
        </x14:dataValidation>
        <x14:dataValidation type="list" allowBlank="1" showInputMessage="1" showErrorMessage="1" xr:uid="{5397D0F1-DCDB-44B7-BB1C-24CCB68D305C}">
          <x14:formula1>
            <xm:f>OFFSET(List26!$A$1,MATCH($D$62,List26!$A$2:$A$6,0),1,1,COUNTA(OFFSET(List26!$A$1,MATCH($D$62,List26!$A$2:$A$6,0),0,1,255))-1)</xm:f>
          </x14:formula1>
          <xm:sqref>E62</xm:sqref>
        </x14:dataValidation>
        <x14:dataValidation type="list" allowBlank="1" showInputMessage="1" showErrorMessage="1" xr:uid="{2612F19D-ED15-482C-9BCC-414E6C19862E}">
          <x14:formula1>
            <xm:f>OFFSET(List26!$A$1,MATCH($D$62&amp;"_"&amp;$E$62,List26!$A$7:$A$19,0)+5,1,1,COUNTA(OFFSET(List26!$A$1,MATCH($D$62&amp;"_"&amp;$E$62,List26!$A$7:$A$19,0)+5,0,1,255))-1)</xm:f>
          </x14:formula1>
          <xm:sqref>F62</xm:sqref>
        </x14:dataValidation>
        <x14:dataValidation type="list" allowBlank="1" showInputMessage="1" showErrorMessage="1" xr:uid="{E2D51381-9FC4-4428-BF81-BEBADB471718}">
          <x14:formula1>
            <xm:f>List27!$A$1:$E$1</xm:f>
          </x14:formula1>
          <xm:sqref>D63</xm:sqref>
        </x14:dataValidation>
        <x14:dataValidation type="list" allowBlank="1" showInputMessage="1" showErrorMessage="1" xr:uid="{94D27457-A93C-4A44-97A8-C925A826774C}">
          <x14:formula1>
            <xm:f>OFFSET(List27!$A$1,MATCH($D$63,List27!$A$2:$A$6,0),1,1,COUNTA(OFFSET(List27!$A$1,MATCH($D$63,List27!$A$2:$A$6,0),0,1,255))-1)</xm:f>
          </x14:formula1>
          <xm:sqref>E63</xm:sqref>
        </x14:dataValidation>
        <x14:dataValidation type="list" allowBlank="1" showInputMessage="1" showErrorMessage="1" xr:uid="{05F63E3A-4FC6-4EAC-958B-120D179B16F0}">
          <x14:formula1>
            <xm:f>OFFSET(List27!$A$1,MATCH($D$63&amp;"_"&amp;$E$63,List27!$A$7:$A$19,0)+5,1,1,COUNTA(OFFSET(List27!$A$1,MATCH($D$63&amp;"_"&amp;$E$63,List27!$A$7:$A$19,0)+5,0,1,255))-1)</xm:f>
          </x14:formula1>
          <xm:sqref>F63</xm:sqref>
        </x14:dataValidation>
        <x14:dataValidation type="list" allowBlank="1" showInputMessage="1" showErrorMessage="1" xr:uid="{6698F937-C992-4766-AAC2-5877E37502C1}">
          <x14:formula1>
            <xm:f>List29!$A$1:$D$1</xm:f>
          </x14:formula1>
          <xm:sqref>D64</xm:sqref>
        </x14:dataValidation>
        <x14:dataValidation type="list" allowBlank="1" showInputMessage="1" showErrorMessage="1" xr:uid="{950350BB-CB00-4695-968B-1C9E303F38DA}">
          <x14:formula1>
            <xm:f>OFFSET(List29!$A$1,MATCH($D$64,List29!$A$2:$A$5,0),1,1,COUNTA(OFFSET(List29!$A$1,MATCH($D$64,List29!$A$2:$A$5,0),0,1,255))-1)</xm:f>
          </x14:formula1>
          <xm:sqref>E64</xm:sqref>
        </x14:dataValidation>
        <x14:dataValidation type="list" allowBlank="1" showInputMessage="1" showErrorMessage="1" xr:uid="{2D31CEE7-AF74-4F03-8840-B6CBE3B87164}">
          <x14:formula1>
            <xm:f>OFFSET(List29!$A$1,MATCH($D$64&amp;"_"&amp;$E$64,List29!$A$6:$A$11,0)+4,1,1,COUNTA(OFFSET(List29!$A$1,MATCH($D$64&amp;"_"&amp;$E$64,List29!$A$6:$A$11,0)+4,0,1,255))-1)</xm:f>
          </x14:formula1>
          <xm:sqref>F64</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49EF4-D761-449E-90E0-8334C56D1DE1}">
  <dimension ref="A1:F16"/>
  <sheetViews>
    <sheetView workbookViewId="0"/>
  </sheetViews>
  <sheetFormatPr defaultColWidth="8.81640625" defaultRowHeight="14.5" x14ac:dyDescent="0.35"/>
  <sheetData>
    <row r="1" spans="1:6" x14ac:dyDescent="0.35">
      <c r="A1" t="s">
        <v>214</v>
      </c>
      <c r="B1" t="s">
        <v>153</v>
      </c>
      <c r="C1" t="s">
        <v>155</v>
      </c>
      <c r="D1" t="s">
        <v>210</v>
      </c>
    </row>
    <row r="2" spans="1:6" x14ac:dyDescent="0.35">
      <c r="A2" t="s">
        <v>210</v>
      </c>
      <c r="B2" t="s">
        <v>254</v>
      </c>
    </row>
    <row r="3" spans="1:6" x14ac:dyDescent="0.35">
      <c r="A3" t="s">
        <v>214</v>
      </c>
      <c r="B3" t="s">
        <v>215</v>
      </c>
    </row>
    <row r="4" spans="1:6" x14ac:dyDescent="0.35">
      <c r="A4" t="s">
        <v>155</v>
      </c>
      <c r="B4" t="s">
        <v>176</v>
      </c>
      <c r="C4" t="s">
        <v>177</v>
      </c>
      <c r="D4" t="s">
        <v>175</v>
      </c>
    </row>
    <row r="5" spans="1:6" x14ac:dyDescent="0.35">
      <c r="A5" t="s">
        <v>153</v>
      </c>
      <c r="B5" t="s">
        <v>177</v>
      </c>
      <c r="C5" t="s">
        <v>175</v>
      </c>
      <c r="D5" t="s">
        <v>174</v>
      </c>
      <c r="E5" t="s">
        <v>173</v>
      </c>
      <c r="F5" t="s">
        <v>176</v>
      </c>
    </row>
    <row r="6" spans="1:6" x14ac:dyDescent="0.35">
      <c r="A6" t="s">
        <v>255</v>
      </c>
      <c r="B6">
        <v>0</v>
      </c>
    </row>
    <row r="7" spans="1:6" x14ac:dyDescent="0.35">
      <c r="A7" t="s">
        <v>219</v>
      </c>
      <c r="B7">
        <v>0</v>
      </c>
    </row>
    <row r="8" spans="1:6" x14ac:dyDescent="0.35">
      <c r="A8" t="s">
        <v>293</v>
      </c>
      <c r="B8">
        <v>7.95</v>
      </c>
    </row>
    <row r="9" spans="1:6" x14ac:dyDescent="0.35">
      <c r="A9" t="s">
        <v>294</v>
      </c>
      <c r="B9">
        <v>6.95</v>
      </c>
    </row>
    <row r="10" spans="1:6" x14ac:dyDescent="0.35">
      <c r="A10" t="s">
        <v>295</v>
      </c>
      <c r="B10">
        <v>6.95</v>
      </c>
    </row>
    <row r="11" spans="1:6" x14ac:dyDescent="0.35">
      <c r="A11" t="s">
        <v>298</v>
      </c>
      <c r="B11">
        <v>8.25</v>
      </c>
    </row>
    <row r="12" spans="1:6" x14ac:dyDescent="0.35">
      <c r="A12" t="s">
        <v>300</v>
      </c>
      <c r="B12">
        <v>7.75</v>
      </c>
    </row>
    <row r="13" spans="1:6" x14ac:dyDescent="0.35">
      <c r="A13" t="s">
        <v>278</v>
      </c>
      <c r="B13">
        <v>7.75</v>
      </c>
    </row>
    <row r="14" spans="1:6" x14ac:dyDescent="0.35">
      <c r="A14" t="s">
        <v>279</v>
      </c>
      <c r="B14">
        <v>7.75</v>
      </c>
    </row>
    <row r="15" spans="1:6" x14ac:dyDescent="0.35">
      <c r="A15" t="s">
        <v>302</v>
      </c>
      <c r="B15">
        <v>7.75</v>
      </c>
    </row>
    <row r="16" spans="1:6" x14ac:dyDescent="0.35">
      <c r="A16" t="s">
        <v>352</v>
      </c>
      <c r="B16" t="s">
        <v>355</v>
      </c>
      <c r="C16">
        <v>0</v>
      </c>
      <c r="D16">
        <v>3</v>
      </c>
      <c r="E16">
        <v>6</v>
      </c>
      <c r="F16" t="s">
        <v>356</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DD41A-B03E-4FC3-8093-D83F9B6B4E7F}">
  <dimension ref="A1:F10"/>
  <sheetViews>
    <sheetView workbookViewId="0"/>
  </sheetViews>
  <sheetFormatPr defaultColWidth="8.81640625" defaultRowHeight="14.5" x14ac:dyDescent="0.35"/>
  <sheetData>
    <row r="1" spans="1:6" x14ac:dyDescent="0.35">
      <c r="A1" t="s">
        <v>214</v>
      </c>
      <c r="B1" t="s">
        <v>153</v>
      </c>
      <c r="C1" t="s">
        <v>155</v>
      </c>
      <c r="D1" t="s">
        <v>210</v>
      </c>
    </row>
    <row r="2" spans="1:6" x14ac:dyDescent="0.35">
      <c r="A2" t="s">
        <v>210</v>
      </c>
      <c r="B2" t="s">
        <v>254</v>
      </c>
    </row>
    <row r="3" spans="1:6" x14ac:dyDescent="0.35">
      <c r="A3" t="s">
        <v>214</v>
      </c>
      <c r="B3" t="s">
        <v>215</v>
      </c>
    </row>
    <row r="4" spans="1:6" x14ac:dyDescent="0.35">
      <c r="A4" t="s">
        <v>155</v>
      </c>
      <c r="B4" t="s">
        <v>68</v>
      </c>
    </row>
    <row r="5" spans="1:6" x14ac:dyDescent="0.35">
      <c r="A5" t="s">
        <v>153</v>
      </c>
      <c r="B5" t="s">
        <v>90</v>
      </c>
    </row>
    <row r="6" spans="1:6" x14ac:dyDescent="0.35">
      <c r="A6" t="s">
        <v>255</v>
      </c>
      <c r="B6">
        <v>0</v>
      </c>
    </row>
    <row r="7" spans="1:6" x14ac:dyDescent="0.35">
      <c r="A7" t="s">
        <v>219</v>
      </c>
      <c r="B7">
        <v>0</v>
      </c>
    </row>
    <row r="8" spans="1:6" x14ac:dyDescent="0.35">
      <c r="A8" t="s">
        <v>357</v>
      </c>
      <c r="B8">
        <v>5</v>
      </c>
    </row>
    <row r="9" spans="1:6" x14ac:dyDescent="0.35">
      <c r="A9" t="s">
        <v>358</v>
      </c>
      <c r="B9">
        <v>6</v>
      </c>
    </row>
    <row r="10" spans="1:6" x14ac:dyDescent="0.35">
      <c r="A10" t="s">
        <v>359</v>
      </c>
      <c r="B10" t="s">
        <v>360</v>
      </c>
      <c r="C10">
        <v>0</v>
      </c>
      <c r="D10">
        <v>3</v>
      </c>
      <c r="E10">
        <v>6</v>
      </c>
      <c r="F10" t="s">
        <v>361</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B2D2B-B69B-4F19-B6AA-C2211F16F1DE}">
  <dimension ref="A1:F8"/>
  <sheetViews>
    <sheetView workbookViewId="0"/>
  </sheetViews>
  <sheetFormatPr defaultColWidth="8.81640625" defaultRowHeight="14.5" x14ac:dyDescent="0.35"/>
  <sheetData>
    <row r="1" spans="1:6" x14ac:dyDescent="0.35">
      <c r="A1" t="s">
        <v>214</v>
      </c>
      <c r="B1" t="s">
        <v>156</v>
      </c>
      <c r="C1" t="s">
        <v>210</v>
      </c>
    </row>
    <row r="2" spans="1:6" x14ac:dyDescent="0.35">
      <c r="A2" t="s">
        <v>156</v>
      </c>
      <c r="B2" t="s">
        <v>93</v>
      </c>
    </row>
    <row r="3" spans="1:6" x14ac:dyDescent="0.35">
      <c r="A3" t="s">
        <v>210</v>
      </c>
      <c r="B3" t="s">
        <v>254</v>
      </c>
    </row>
    <row r="4" spans="1:6" x14ac:dyDescent="0.35">
      <c r="A4" t="s">
        <v>214</v>
      </c>
      <c r="B4" t="s">
        <v>215</v>
      </c>
    </row>
    <row r="5" spans="1:6" x14ac:dyDescent="0.35">
      <c r="A5" t="s">
        <v>362</v>
      </c>
      <c r="B5">
        <v>0.08</v>
      </c>
    </row>
    <row r="6" spans="1:6" x14ac:dyDescent="0.35">
      <c r="A6" t="s">
        <v>255</v>
      </c>
      <c r="B6">
        <v>0</v>
      </c>
    </row>
    <row r="7" spans="1:6" x14ac:dyDescent="0.35">
      <c r="A7" t="s">
        <v>219</v>
      </c>
      <c r="B7">
        <v>0</v>
      </c>
    </row>
    <row r="8" spans="1:6" x14ac:dyDescent="0.35">
      <c r="A8" t="s">
        <v>363</v>
      </c>
      <c r="B8" t="s">
        <v>364</v>
      </c>
      <c r="C8">
        <v>0</v>
      </c>
      <c r="D8">
        <v>3</v>
      </c>
      <c r="E8">
        <v>5</v>
      </c>
      <c r="F8" t="s">
        <v>365</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19D3D-1159-49A4-989B-CB078F9B31EC}">
  <dimension ref="A1:F10"/>
  <sheetViews>
    <sheetView workbookViewId="0"/>
  </sheetViews>
  <sheetFormatPr defaultColWidth="8.81640625" defaultRowHeight="14.5" x14ac:dyDescent="0.35"/>
  <sheetData>
    <row r="1" spans="1:6" x14ac:dyDescent="0.35">
      <c r="A1" t="s">
        <v>214</v>
      </c>
      <c r="B1" t="s">
        <v>104</v>
      </c>
      <c r="C1" t="s">
        <v>154</v>
      </c>
      <c r="D1" t="s">
        <v>210</v>
      </c>
    </row>
    <row r="2" spans="1:6" x14ac:dyDescent="0.35">
      <c r="A2" t="s">
        <v>104</v>
      </c>
      <c r="B2" t="s">
        <v>94</v>
      </c>
    </row>
    <row r="3" spans="1:6" x14ac:dyDescent="0.35">
      <c r="A3" t="s">
        <v>210</v>
      </c>
      <c r="B3" t="s">
        <v>254</v>
      </c>
    </row>
    <row r="4" spans="1:6" x14ac:dyDescent="0.35">
      <c r="A4" t="s">
        <v>214</v>
      </c>
      <c r="B4" t="s">
        <v>215</v>
      </c>
    </row>
    <row r="5" spans="1:6" x14ac:dyDescent="0.35">
      <c r="A5" t="s">
        <v>154</v>
      </c>
      <c r="B5" t="s">
        <v>206</v>
      </c>
    </row>
    <row r="6" spans="1:6" x14ac:dyDescent="0.35">
      <c r="A6" t="s">
        <v>366</v>
      </c>
      <c r="B6">
        <v>2.27</v>
      </c>
    </row>
    <row r="7" spans="1:6" x14ac:dyDescent="0.35">
      <c r="A7" t="s">
        <v>255</v>
      </c>
      <c r="B7">
        <v>0</v>
      </c>
    </row>
    <row r="8" spans="1:6" x14ac:dyDescent="0.35">
      <c r="A8" t="s">
        <v>219</v>
      </c>
      <c r="B8">
        <v>0</v>
      </c>
    </row>
    <row r="9" spans="1:6" x14ac:dyDescent="0.35">
      <c r="A9" t="s">
        <v>367</v>
      </c>
      <c r="B9">
        <v>2.15</v>
      </c>
    </row>
    <row r="10" spans="1:6" x14ac:dyDescent="0.35">
      <c r="A10" t="s">
        <v>368</v>
      </c>
      <c r="B10" t="s">
        <v>369</v>
      </c>
      <c r="C10">
        <v>0</v>
      </c>
      <c r="D10">
        <v>3</v>
      </c>
      <c r="E10">
        <v>6</v>
      </c>
      <c r="F10" t="s">
        <v>370</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6DE2F-456E-4C4D-AEC5-B17569AFA2C6}">
  <dimension ref="A1:F12"/>
  <sheetViews>
    <sheetView workbookViewId="0"/>
  </sheetViews>
  <sheetFormatPr defaultColWidth="8.81640625" defaultRowHeight="14.5" x14ac:dyDescent="0.35"/>
  <sheetData>
    <row r="1" spans="1:6" x14ac:dyDescent="0.35">
      <c r="A1" t="s">
        <v>214</v>
      </c>
      <c r="B1" t="s">
        <v>104</v>
      </c>
      <c r="C1" t="s">
        <v>156</v>
      </c>
      <c r="D1" t="s">
        <v>210</v>
      </c>
    </row>
    <row r="2" spans="1:6" x14ac:dyDescent="0.35">
      <c r="A2" t="s">
        <v>104</v>
      </c>
      <c r="B2" t="s">
        <v>62</v>
      </c>
      <c r="C2" t="s">
        <v>60</v>
      </c>
      <c r="D2" t="s">
        <v>61</v>
      </c>
    </row>
    <row r="3" spans="1:6" x14ac:dyDescent="0.35">
      <c r="A3" t="s">
        <v>210</v>
      </c>
      <c r="B3" t="s">
        <v>254</v>
      </c>
    </row>
    <row r="4" spans="1:6" x14ac:dyDescent="0.35">
      <c r="A4" t="s">
        <v>214</v>
      </c>
      <c r="B4" t="s">
        <v>215</v>
      </c>
    </row>
    <row r="5" spans="1:6" x14ac:dyDescent="0.35">
      <c r="A5" t="s">
        <v>156</v>
      </c>
      <c r="B5" t="s">
        <v>95</v>
      </c>
    </row>
    <row r="6" spans="1:6" x14ac:dyDescent="0.35">
      <c r="A6" t="s">
        <v>308</v>
      </c>
      <c r="B6">
        <v>0.35</v>
      </c>
    </row>
    <row r="7" spans="1:6" x14ac:dyDescent="0.35">
      <c r="A7" t="s">
        <v>306</v>
      </c>
      <c r="B7">
        <v>0.59</v>
      </c>
    </row>
    <row r="8" spans="1:6" x14ac:dyDescent="0.35">
      <c r="A8" t="s">
        <v>309</v>
      </c>
      <c r="B8">
        <v>1.69</v>
      </c>
    </row>
    <row r="9" spans="1:6" x14ac:dyDescent="0.35">
      <c r="A9" t="s">
        <v>255</v>
      </c>
      <c r="B9">
        <v>0</v>
      </c>
    </row>
    <row r="10" spans="1:6" x14ac:dyDescent="0.35">
      <c r="A10" t="s">
        <v>219</v>
      </c>
      <c r="B10">
        <v>0</v>
      </c>
    </row>
    <row r="11" spans="1:6" x14ac:dyDescent="0.35">
      <c r="A11" t="s">
        <v>371</v>
      </c>
      <c r="B11">
        <v>0.03</v>
      </c>
    </row>
    <row r="12" spans="1:6" x14ac:dyDescent="0.35">
      <c r="A12" t="s">
        <v>372</v>
      </c>
      <c r="B12" t="s">
        <v>373</v>
      </c>
      <c r="C12">
        <v>0</v>
      </c>
      <c r="D12">
        <v>3</v>
      </c>
      <c r="E12">
        <v>6</v>
      </c>
      <c r="F12" t="s">
        <v>374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D3F94-35E1-46E7-8A85-2A3AB4A870A4}">
  <dimension ref="A1:F20"/>
  <sheetViews>
    <sheetView workbookViewId="0"/>
  </sheetViews>
  <sheetFormatPr defaultColWidth="8.81640625" defaultRowHeight="14.5" x14ac:dyDescent="0.35"/>
  <sheetData>
    <row r="1" spans="1:6" x14ac:dyDescent="0.35">
      <c r="A1" t="s">
        <v>214</v>
      </c>
      <c r="B1" t="s">
        <v>154</v>
      </c>
      <c r="C1" t="s">
        <v>198</v>
      </c>
      <c r="D1" t="s">
        <v>199</v>
      </c>
      <c r="E1" t="s">
        <v>210</v>
      </c>
    </row>
    <row r="2" spans="1:6" x14ac:dyDescent="0.35">
      <c r="A2" t="s">
        <v>199</v>
      </c>
      <c r="B2" t="s">
        <v>205</v>
      </c>
      <c r="C2" t="s">
        <v>204</v>
      </c>
      <c r="D2" t="s">
        <v>203</v>
      </c>
    </row>
    <row r="3" spans="1:6" x14ac:dyDescent="0.35">
      <c r="A3" t="s">
        <v>210</v>
      </c>
      <c r="B3" t="s">
        <v>254</v>
      </c>
    </row>
    <row r="4" spans="1:6" x14ac:dyDescent="0.35">
      <c r="A4" t="s">
        <v>214</v>
      </c>
      <c r="B4" t="s">
        <v>215</v>
      </c>
    </row>
    <row r="5" spans="1:6" x14ac:dyDescent="0.35">
      <c r="A5" t="s">
        <v>198</v>
      </c>
      <c r="B5" t="s">
        <v>97</v>
      </c>
      <c r="C5" t="s">
        <v>98</v>
      </c>
      <c r="D5" t="s">
        <v>96</v>
      </c>
      <c r="E5" t="s">
        <v>99</v>
      </c>
      <c r="F5" t="s">
        <v>100</v>
      </c>
    </row>
    <row r="6" spans="1:6" x14ac:dyDescent="0.35">
      <c r="A6" t="s">
        <v>154</v>
      </c>
      <c r="B6" t="s">
        <v>200</v>
      </c>
      <c r="C6" t="s">
        <v>202</v>
      </c>
      <c r="D6" t="s">
        <v>201</v>
      </c>
    </row>
    <row r="7" spans="1:6" x14ac:dyDescent="0.35">
      <c r="A7" t="s">
        <v>375</v>
      </c>
      <c r="B7">
        <v>35</v>
      </c>
    </row>
    <row r="8" spans="1:6" x14ac:dyDescent="0.35">
      <c r="A8" t="s">
        <v>376</v>
      </c>
      <c r="B8">
        <v>35</v>
      </c>
    </row>
    <row r="9" spans="1:6" x14ac:dyDescent="0.35">
      <c r="A9" t="s">
        <v>377</v>
      </c>
      <c r="B9">
        <v>35</v>
      </c>
    </row>
    <row r="10" spans="1:6" x14ac:dyDescent="0.35">
      <c r="A10" t="s">
        <v>255</v>
      </c>
      <c r="B10">
        <v>0</v>
      </c>
    </row>
    <row r="11" spans="1:6" x14ac:dyDescent="0.35">
      <c r="A11" t="s">
        <v>219</v>
      </c>
      <c r="B11">
        <v>0</v>
      </c>
    </row>
    <row r="12" spans="1:6" x14ac:dyDescent="0.35">
      <c r="A12" t="s">
        <v>378</v>
      </c>
      <c r="B12">
        <v>105</v>
      </c>
    </row>
    <row r="13" spans="1:6" x14ac:dyDescent="0.35">
      <c r="A13" t="s">
        <v>379</v>
      </c>
      <c r="B13">
        <v>102</v>
      </c>
    </row>
    <row r="14" spans="1:6" x14ac:dyDescent="0.35">
      <c r="A14" t="s">
        <v>380</v>
      </c>
      <c r="B14">
        <v>117</v>
      </c>
    </row>
    <row r="15" spans="1:6" x14ac:dyDescent="0.35">
      <c r="A15" t="s">
        <v>381</v>
      </c>
      <c r="B15">
        <v>99</v>
      </c>
    </row>
    <row r="16" spans="1:6" x14ac:dyDescent="0.35">
      <c r="A16" t="s">
        <v>382</v>
      </c>
      <c r="B16">
        <v>96</v>
      </c>
    </row>
    <row r="17" spans="1:6" x14ac:dyDescent="0.35">
      <c r="A17" t="s">
        <v>383</v>
      </c>
      <c r="B17">
        <v>22</v>
      </c>
    </row>
    <row r="18" spans="1:6" x14ac:dyDescent="0.35">
      <c r="A18" t="s">
        <v>384</v>
      </c>
      <c r="B18">
        <v>22</v>
      </c>
    </row>
    <row r="19" spans="1:6" x14ac:dyDescent="0.35">
      <c r="A19" t="s">
        <v>385</v>
      </c>
      <c r="B19">
        <v>22</v>
      </c>
    </row>
    <row r="20" spans="1:6" x14ac:dyDescent="0.35">
      <c r="A20" t="s">
        <v>386</v>
      </c>
      <c r="B20" t="s">
        <v>387</v>
      </c>
      <c r="C20">
        <v>0</v>
      </c>
      <c r="D20">
        <v>3</v>
      </c>
      <c r="E20">
        <v>7</v>
      </c>
      <c r="F20" t="s">
        <v>388</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3F92E-B234-48FD-9F85-10EABDC1E3EE}">
  <dimension ref="A1:F20"/>
  <sheetViews>
    <sheetView workbookViewId="0">
      <selection activeCell="D37" sqref="D37"/>
    </sheetView>
  </sheetViews>
  <sheetFormatPr defaultColWidth="8.81640625" defaultRowHeight="14.5" x14ac:dyDescent="0.35"/>
  <sheetData>
    <row r="1" spans="1:6" x14ac:dyDescent="0.35">
      <c r="A1" t="s">
        <v>214</v>
      </c>
      <c r="B1" t="s">
        <v>154</v>
      </c>
      <c r="C1" t="s">
        <v>198</v>
      </c>
      <c r="D1" t="s">
        <v>199</v>
      </c>
      <c r="E1" t="s">
        <v>210</v>
      </c>
    </row>
    <row r="2" spans="1:6" x14ac:dyDescent="0.35">
      <c r="A2" t="s">
        <v>199</v>
      </c>
      <c r="B2" t="s">
        <v>205</v>
      </c>
      <c r="C2" t="s">
        <v>204</v>
      </c>
      <c r="D2" t="s">
        <v>203</v>
      </c>
    </row>
    <row r="3" spans="1:6" x14ac:dyDescent="0.35">
      <c r="A3" t="s">
        <v>210</v>
      </c>
      <c r="B3" t="s">
        <v>254</v>
      </c>
    </row>
    <row r="4" spans="1:6" x14ac:dyDescent="0.35">
      <c r="A4" t="s">
        <v>214</v>
      </c>
      <c r="B4" t="s">
        <v>215</v>
      </c>
    </row>
    <row r="5" spans="1:6" x14ac:dyDescent="0.35">
      <c r="A5" t="s">
        <v>198</v>
      </c>
      <c r="B5" t="s">
        <v>97</v>
      </c>
      <c r="C5" t="s">
        <v>98</v>
      </c>
      <c r="D5" t="s">
        <v>96</v>
      </c>
      <c r="E5" t="s">
        <v>99</v>
      </c>
      <c r="F5" t="s">
        <v>100</v>
      </c>
    </row>
    <row r="6" spans="1:6" x14ac:dyDescent="0.35">
      <c r="A6" t="s">
        <v>154</v>
      </c>
      <c r="B6" t="s">
        <v>200</v>
      </c>
      <c r="C6" t="s">
        <v>202</v>
      </c>
      <c r="D6" t="s">
        <v>201</v>
      </c>
    </row>
    <row r="7" spans="1:6" x14ac:dyDescent="0.35">
      <c r="A7" t="s">
        <v>375</v>
      </c>
      <c r="B7">
        <v>35</v>
      </c>
    </row>
    <row r="8" spans="1:6" x14ac:dyDescent="0.35">
      <c r="A8" t="s">
        <v>376</v>
      </c>
      <c r="B8">
        <v>35</v>
      </c>
    </row>
    <row r="9" spans="1:6" x14ac:dyDescent="0.35">
      <c r="A9" t="s">
        <v>377</v>
      </c>
      <c r="B9">
        <v>35</v>
      </c>
    </row>
    <row r="10" spans="1:6" x14ac:dyDescent="0.35">
      <c r="A10" t="s">
        <v>255</v>
      </c>
      <c r="B10">
        <v>0</v>
      </c>
    </row>
    <row r="11" spans="1:6" x14ac:dyDescent="0.35">
      <c r="A11" t="s">
        <v>219</v>
      </c>
      <c r="B11">
        <v>0</v>
      </c>
    </row>
    <row r="12" spans="1:6" x14ac:dyDescent="0.35">
      <c r="A12" t="s">
        <v>378</v>
      </c>
      <c r="B12">
        <v>105</v>
      </c>
    </row>
    <row r="13" spans="1:6" x14ac:dyDescent="0.35">
      <c r="A13" t="s">
        <v>379</v>
      </c>
      <c r="B13">
        <v>102</v>
      </c>
    </row>
    <row r="14" spans="1:6" x14ac:dyDescent="0.35">
      <c r="A14" t="s">
        <v>380</v>
      </c>
      <c r="B14">
        <v>117</v>
      </c>
    </row>
    <row r="15" spans="1:6" x14ac:dyDescent="0.35">
      <c r="A15" t="s">
        <v>381</v>
      </c>
      <c r="B15">
        <v>99</v>
      </c>
    </row>
    <row r="16" spans="1:6" x14ac:dyDescent="0.35">
      <c r="A16" t="s">
        <v>382</v>
      </c>
      <c r="B16">
        <v>96</v>
      </c>
    </row>
    <row r="17" spans="1:6" x14ac:dyDescent="0.35">
      <c r="A17" t="s">
        <v>383</v>
      </c>
      <c r="B17">
        <v>22</v>
      </c>
    </row>
    <row r="18" spans="1:6" x14ac:dyDescent="0.35">
      <c r="A18" t="s">
        <v>384</v>
      </c>
      <c r="B18">
        <v>22</v>
      </c>
    </row>
    <row r="19" spans="1:6" x14ac:dyDescent="0.35">
      <c r="A19" t="s">
        <v>385</v>
      </c>
      <c r="B19">
        <v>22</v>
      </c>
    </row>
    <row r="20" spans="1:6" x14ac:dyDescent="0.35">
      <c r="A20" t="s">
        <v>386</v>
      </c>
      <c r="B20" t="s">
        <v>389</v>
      </c>
      <c r="C20">
        <v>0</v>
      </c>
      <c r="D20">
        <v>3</v>
      </c>
      <c r="E20">
        <v>7</v>
      </c>
      <c r="F20" t="s">
        <v>390</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9802F-BCCE-4F80-8D00-84D46731A7B0}">
  <dimension ref="A1:F10"/>
  <sheetViews>
    <sheetView workbookViewId="0"/>
  </sheetViews>
  <sheetFormatPr defaultColWidth="8.81640625" defaultRowHeight="14.5" x14ac:dyDescent="0.35"/>
  <sheetData>
    <row r="1" spans="1:6" x14ac:dyDescent="0.35">
      <c r="A1" t="s">
        <v>214</v>
      </c>
      <c r="B1" t="s">
        <v>104</v>
      </c>
      <c r="C1" t="s">
        <v>154</v>
      </c>
      <c r="D1" t="s">
        <v>210</v>
      </c>
    </row>
    <row r="2" spans="1:6" x14ac:dyDescent="0.35">
      <c r="A2" t="s">
        <v>104</v>
      </c>
      <c r="B2" t="s">
        <v>94</v>
      </c>
    </row>
    <row r="3" spans="1:6" x14ac:dyDescent="0.35">
      <c r="A3" t="s">
        <v>210</v>
      </c>
      <c r="B3" t="s">
        <v>254</v>
      </c>
    </row>
    <row r="4" spans="1:6" x14ac:dyDescent="0.35">
      <c r="A4" t="s">
        <v>214</v>
      </c>
      <c r="B4" t="s">
        <v>215</v>
      </c>
    </row>
    <row r="5" spans="1:6" x14ac:dyDescent="0.35">
      <c r="A5" t="s">
        <v>154</v>
      </c>
      <c r="B5" t="s">
        <v>206</v>
      </c>
    </row>
    <row r="6" spans="1:6" x14ac:dyDescent="0.35">
      <c r="A6" t="s">
        <v>366</v>
      </c>
      <c r="B6">
        <v>2.27</v>
      </c>
    </row>
    <row r="7" spans="1:6" x14ac:dyDescent="0.35">
      <c r="A7" t="s">
        <v>255</v>
      </c>
      <c r="B7">
        <v>0</v>
      </c>
    </row>
    <row r="8" spans="1:6" x14ac:dyDescent="0.35">
      <c r="A8" t="s">
        <v>219</v>
      </c>
      <c r="B8">
        <v>0</v>
      </c>
    </row>
    <row r="9" spans="1:6" x14ac:dyDescent="0.35">
      <c r="A9" t="s">
        <v>367</v>
      </c>
      <c r="B9">
        <v>2.15</v>
      </c>
    </row>
    <row r="10" spans="1:6" x14ac:dyDescent="0.35">
      <c r="A10" t="s">
        <v>391</v>
      </c>
      <c r="B10" t="s">
        <v>392</v>
      </c>
      <c r="C10">
        <v>0</v>
      </c>
      <c r="D10">
        <v>3</v>
      </c>
      <c r="E10">
        <v>6</v>
      </c>
      <c r="F10" t="s">
        <v>393</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A2F69-CB4B-4AA7-A195-410F4C2F5B73}">
  <dimension ref="A1:F12"/>
  <sheetViews>
    <sheetView workbookViewId="0"/>
  </sheetViews>
  <sheetFormatPr defaultColWidth="8.81640625" defaultRowHeight="14.5" x14ac:dyDescent="0.35"/>
  <sheetData>
    <row r="1" spans="1:6" x14ac:dyDescent="0.35">
      <c r="A1" t="s">
        <v>214</v>
      </c>
      <c r="B1" t="s">
        <v>104</v>
      </c>
      <c r="C1" t="s">
        <v>156</v>
      </c>
      <c r="D1" t="s">
        <v>210</v>
      </c>
    </row>
    <row r="2" spans="1:6" x14ac:dyDescent="0.35">
      <c r="A2" t="s">
        <v>104</v>
      </c>
      <c r="B2" t="s">
        <v>62</v>
      </c>
      <c r="C2" t="s">
        <v>60</v>
      </c>
      <c r="D2" t="s">
        <v>61</v>
      </c>
    </row>
    <row r="3" spans="1:6" x14ac:dyDescent="0.35">
      <c r="A3" t="s">
        <v>210</v>
      </c>
      <c r="B3" t="s">
        <v>254</v>
      </c>
    </row>
    <row r="4" spans="1:6" x14ac:dyDescent="0.35">
      <c r="A4" t="s">
        <v>214</v>
      </c>
      <c r="B4" t="s">
        <v>215</v>
      </c>
    </row>
    <row r="5" spans="1:6" x14ac:dyDescent="0.35">
      <c r="A5" t="s">
        <v>156</v>
      </c>
      <c r="B5" t="s">
        <v>95</v>
      </c>
    </row>
    <row r="6" spans="1:6" x14ac:dyDescent="0.35">
      <c r="A6" t="s">
        <v>308</v>
      </c>
      <c r="B6">
        <v>0.35</v>
      </c>
    </row>
    <row r="7" spans="1:6" x14ac:dyDescent="0.35">
      <c r="A7" t="s">
        <v>306</v>
      </c>
      <c r="B7">
        <v>0.59</v>
      </c>
    </row>
    <row r="8" spans="1:6" x14ac:dyDescent="0.35">
      <c r="A8" t="s">
        <v>309</v>
      </c>
      <c r="B8">
        <v>1.69</v>
      </c>
    </row>
    <row r="9" spans="1:6" x14ac:dyDescent="0.35">
      <c r="A9" t="s">
        <v>255</v>
      </c>
      <c r="B9">
        <v>0</v>
      </c>
    </row>
    <row r="10" spans="1:6" x14ac:dyDescent="0.35">
      <c r="A10" t="s">
        <v>219</v>
      </c>
      <c r="B10">
        <v>0</v>
      </c>
    </row>
    <row r="11" spans="1:6" x14ac:dyDescent="0.35">
      <c r="A11" t="s">
        <v>371</v>
      </c>
      <c r="B11">
        <v>3.4000000000000002E-2</v>
      </c>
    </row>
    <row r="12" spans="1:6" x14ac:dyDescent="0.35">
      <c r="A12" t="s">
        <v>394</v>
      </c>
      <c r="B12" t="s">
        <v>395</v>
      </c>
      <c r="C12">
        <v>0</v>
      </c>
      <c r="D12">
        <v>3</v>
      </c>
      <c r="E12">
        <v>6</v>
      </c>
      <c r="F12" t="s">
        <v>396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F8777-7C38-4376-B619-F37BB8381FF8}">
  <dimension ref="A1:H29"/>
  <sheetViews>
    <sheetView workbookViewId="0">
      <selection activeCell="E35" sqref="E35"/>
    </sheetView>
  </sheetViews>
  <sheetFormatPr defaultColWidth="8.81640625" defaultRowHeight="14.5" x14ac:dyDescent="0.35"/>
  <cols>
    <col min="2" max="2" width="16.1796875" bestFit="1" customWidth="1"/>
    <col min="4" max="4" width="25.81640625" bestFit="1" customWidth="1"/>
    <col min="5" max="5" width="25.81640625" customWidth="1"/>
    <col min="6" max="6" width="24.453125" bestFit="1" customWidth="1"/>
    <col min="7" max="7" width="14.6328125" style="6" bestFit="1" customWidth="1"/>
  </cols>
  <sheetData>
    <row r="1" spans="1:8" x14ac:dyDescent="0.35">
      <c r="A1" s="2" t="s">
        <v>0</v>
      </c>
      <c r="B1" s="2" t="s">
        <v>29</v>
      </c>
      <c r="C1" s="2" t="s">
        <v>23</v>
      </c>
      <c r="D1" s="2" t="s">
        <v>24</v>
      </c>
      <c r="E1" s="2" t="s">
        <v>151</v>
      </c>
      <c r="F1" s="2" t="s">
        <v>1</v>
      </c>
      <c r="G1" s="7" t="s">
        <v>25</v>
      </c>
      <c r="H1" s="2" t="s">
        <v>71</v>
      </c>
    </row>
    <row r="2" spans="1:8" x14ac:dyDescent="0.35">
      <c r="A2" s="2"/>
      <c r="B2" s="2"/>
      <c r="C2" s="2"/>
      <c r="D2" s="2"/>
      <c r="E2" s="2" t="s">
        <v>214</v>
      </c>
      <c r="F2" s="2" t="s">
        <v>215</v>
      </c>
      <c r="G2" s="7">
        <v>0</v>
      </c>
      <c r="H2" s="2"/>
    </row>
    <row r="3" spans="1:8" x14ac:dyDescent="0.35">
      <c r="A3" t="s">
        <v>26</v>
      </c>
      <c r="B3" t="s">
        <v>32</v>
      </c>
      <c r="C3" t="s">
        <v>16</v>
      </c>
      <c r="D3" t="s">
        <v>27</v>
      </c>
      <c r="E3" t="s">
        <v>16</v>
      </c>
      <c r="F3" t="s">
        <v>47</v>
      </c>
      <c r="G3" s="6">
        <v>19</v>
      </c>
    </row>
    <row r="4" spans="1:8" x14ac:dyDescent="0.35">
      <c r="A4" t="s">
        <v>26</v>
      </c>
      <c r="B4" t="s">
        <v>32</v>
      </c>
      <c r="C4" t="s">
        <v>16</v>
      </c>
      <c r="D4" t="s">
        <v>27</v>
      </c>
      <c r="E4" t="s">
        <v>16</v>
      </c>
      <c r="F4" t="s">
        <v>48</v>
      </c>
      <c r="G4" s="6">
        <v>19</v>
      </c>
    </row>
    <row r="5" spans="1:8" x14ac:dyDescent="0.35">
      <c r="A5" t="s">
        <v>26</v>
      </c>
      <c r="B5" t="s">
        <v>32</v>
      </c>
      <c r="C5" t="s">
        <v>16</v>
      </c>
      <c r="D5" t="s">
        <v>27</v>
      </c>
      <c r="E5" t="s">
        <v>16</v>
      </c>
      <c r="F5" t="s">
        <v>49</v>
      </c>
      <c r="G5" s="6">
        <v>19</v>
      </c>
    </row>
    <row r="6" spans="1:8" x14ac:dyDescent="0.35">
      <c r="A6" t="s">
        <v>26</v>
      </c>
      <c r="B6" t="s">
        <v>32</v>
      </c>
      <c r="C6" t="s">
        <v>40</v>
      </c>
      <c r="D6" t="s">
        <v>70</v>
      </c>
      <c r="E6" t="s">
        <v>40</v>
      </c>
      <c r="F6" t="s">
        <v>51</v>
      </c>
      <c r="G6" s="6">
        <v>18.29</v>
      </c>
    </row>
    <row r="7" spans="1:8" x14ac:dyDescent="0.35">
      <c r="A7" t="s">
        <v>26</v>
      </c>
      <c r="B7" t="s">
        <v>32</v>
      </c>
      <c r="C7" t="s">
        <v>40</v>
      </c>
      <c r="D7" t="s">
        <v>70</v>
      </c>
      <c r="E7" t="s">
        <v>40</v>
      </c>
      <c r="F7" t="s">
        <v>52</v>
      </c>
      <c r="G7" s="6">
        <v>14.73</v>
      </c>
    </row>
    <row r="8" spans="1:8" x14ac:dyDescent="0.35">
      <c r="A8" t="s">
        <v>26</v>
      </c>
      <c r="B8" t="s">
        <v>32</v>
      </c>
      <c r="C8" t="s">
        <v>40</v>
      </c>
      <c r="D8" t="s">
        <v>70</v>
      </c>
      <c r="E8" t="s">
        <v>40</v>
      </c>
      <c r="F8" t="s">
        <v>53</v>
      </c>
      <c r="G8" s="6">
        <v>13.76</v>
      </c>
    </row>
    <row r="9" spans="1:8" x14ac:dyDescent="0.35">
      <c r="A9" t="s">
        <v>26</v>
      </c>
      <c r="B9" t="s">
        <v>32</v>
      </c>
      <c r="C9" t="s">
        <v>40</v>
      </c>
      <c r="D9" t="s">
        <v>70</v>
      </c>
      <c r="E9" t="s">
        <v>40</v>
      </c>
      <c r="F9" t="s">
        <v>54</v>
      </c>
      <c r="G9" s="6">
        <v>12.68</v>
      </c>
    </row>
    <row r="10" spans="1:8" x14ac:dyDescent="0.35">
      <c r="A10" t="s">
        <v>26</v>
      </c>
      <c r="B10" t="s">
        <v>32</v>
      </c>
      <c r="C10" t="s">
        <v>40</v>
      </c>
      <c r="D10" t="s">
        <v>70</v>
      </c>
      <c r="E10" t="s">
        <v>40</v>
      </c>
      <c r="F10" t="s">
        <v>55</v>
      </c>
      <c r="G10" s="6">
        <v>12.23</v>
      </c>
    </row>
    <row r="11" spans="1:8" x14ac:dyDescent="0.35">
      <c r="A11" t="s">
        <v>26</v>
      </c>
      <c r="B11" t="s">
        <v>32</v>
      </c>
      <c r="C11" t="s">
        <v>28</v>
      </c>
      <c r="D11" t="s">
        <v>103</v>
      </c>
      <c r="E11" t="s">
        <v>28</v>
      </c>
      <c r="F11" t="s">
        <v>42</v>
      </c>
      <c r="G11" s="6">
        <v>39.479999999999997</v>
      </c>
    </row>
    <row r="12" spans="1:8" x14ac:dyDescent="0.35">
      <c r="A12" t="s">
        <v>26</v>
      </c>
      <c r="B12" t="s">
        <v>32</v>
      </c>
      <c r="C12" t="s">
        <v>28</v>
      </c>
      <c r="D12" t="s">
        <v>103</v>
      </c>
      <c r="E12" t="s">
        <v>28</v>
      </c>
      <c r="F12" t="s">
        <v>43</v>
      </c>
      <c r="G12" s="6">
        <v>28.58</v>
      </c>
    </row>
    <row r="13" spans="1:8" x14ac:dyDescent="0.35">
      <c r="A13" t="s">
        <v>26</v>
      </c>
      <c r="B13" t="s">
        <v>32</v>
      </c>
      <c r="C13" t="s">
        <v>28</v>
      </c>
      <c r="D13" t="s">
        <v>103</v>
      </c>
      <c r="E13" t="s">
        <v>28</v>
      </c>
      <c r="F13" t="s">
        <v>44</v>
      </c>
      <c r="G13" s="6">
        <v>26.63</v>
      </c>
    </row>
    <row r="14" spans="1:8" x14ac:dyDescent="0.35">
      <c r="A14" s="11"/>
      <c r="B14" s="11"/>
      <c r="C14" s="11"/>
      <c r="D14" s="11"/>
      <c r="E14" s="11" t="s">
        <v>210</v>
      </c>
      <c r="F14" s="11" t="s">
        <v>248</v>
      </c>
      <c r="G14" s="12">
        <v>0</v>
      </c>
      <c r="H14" s="11"/>
    </row>
    <row r="15" spans="1:8" x14ac:dyDescent="0.35">
      <c r="E15" s="2" t="s">
        <v>214</v>
      </c>
      <c r="F15" s="2" t="s">
        <v>215</v>
      </c>
      <c r="G15" s="7">
        <v>0</v>
      </c>
    </row>
    <row r="16" spans="1:8" x14ac:dyDescent="0.35">
      <c r="A16" t="s">
        <v>26</v>
      </c>
      <c r="B16" t="s">
        <v>64</v>
      </c>
      <c r="C16" t="s">
        <v>16</v>
      </c>
      <c r="D16" t="s">
        <v>27</v>
      </c>
      <c r="E16" t="s">
        <v>16</v>
      </c>
      <c r="F16" t="s">
        <v>45</v>
      </c>
      <c r="G16" s="6">
        <v>61.11</v>
      </c>
      <c r="H16" t="s">
        <v>211</v>
      </c>
    </row>
    <row r="17" spans="1:8" x14ac:dyDescent="0.35">
      <c r="A17" t="s">
        <v>26</v>
      </c>
      <c r="B17" t="s">
        <v>64</v>
      </c>
      <c r="C17" t="s">
        <v>40</v>
      </c>
      <c r="D17" t="s">
        <v>70</v>
      </c>
      <c r="E17" t="s">
        <v>40</v>
      </c>
      <c r="F17" t="s">
        <v>150</v>
      </c>
      <c r="G17" s="6">
        <v>85.3</v>
      </c>
    </row>
    <row r="18" spans="1:8" x14ac:dyDescent="0.35">
      <c r="A18" t="s">
        <v>26</v>
      </c>
      <c r="B18" t="s">
        <v>64</v>
      </c>
      <c r="C18" t="s">
        <v>28</v>
      </c>
      <c r="D18" t="s">
        <v>103</v>
      </c>
      <c r="E18" t="s">
        <v>28</v>
      </c>
      <c r="F18" t="s">
        <v>35</v>
      </c>
      <c r="G18" s="6">
        <v>189.83</v>
      </c>
    </row>
    <row r="19" spans="1:8" x14ac:dyDescent="0.35">
      <c r="A19" s="11"/>
      <c r="B19" s="11"/>
      <c r="C19" s="11"/>
      <c r="D19" s="11"/>
      <c r="E19" s="11" t="s">
        <v>210</v>
      </c>
      <c r="F19" s="11" t="s">
        <v>248</v>
      </c>
      <c r="G19" s="12">
        <v>0</v>
      </c>
      <c r="H19" s="11"/>
    </row>
    <row r="20" spans="1:8" x14ac:dyDescent="0.35">
      <c r="E20" s="2" t="s">
        <v>214</v>
      </c>
      <c r="F20" s="2" t="s">
        <v>215</v>
      </c>
      <c r="G20" s="7">
        <v>0</v>
      </c>
    </row>
    <row r="21" spans="1:8" x14ac:dyDescent="0.35">
      <c r="A21" t="s">
        <v>26</v>
      </c>
      <c r="B21" t="s">
        <v>33</v>
      </c>
      <c r="C21" t="s">
        <v>16</v>
      </c>
      <c r="D21" t="s">
        <v>27</v>
      </c>
      <c r="E21" t="s">
        <v>16</v>
      </c>
      <c r="F21" t="s">
        <v>46</v>
      </c>
      <c r="G21" s="6">
        <v>55.26</v>
      </c>
    </row>
    <row r="22" spans="1:8" x14ac:dyDescent="0.35">
      <c r="A22" t="s">
        <v>26</v>
      </c>
      <c r="B22" t="s">
        <v>33</v>
      </c>
      <c r="C22" t="s">
        <v>40</v>
      </c>
      <c r="D22" t="s">
        <v>70</v>
      </c>
      <c r="E22" t="s">
        <v>40</v>
      </c>
      <c r="F22" t="s">
        <v>50</v>
      </c>
      <c r="G22" s="6">
        <v>55.760000000000005</v>
      </c>
      <c r="H22" t="s">
        <v>212</v>
      </c>
    </row>
    <row r="23" spans="1:8" x14ac:dyDescent="0.35">
      <c r="A23" t="s">
        <v>26</v>
      </c>
      <c r="B23" t="s">
        <v>33</v>
      </c>
      <c r="C23" t="s">
        <v>28</v>
      </c>
      <c r="D23" t="s">
        <v>103</v>
      </c>
      <c r="E23" t="s">
        <v>28</v>
      </c>
      <c r="F23" t="s">
        <v>36</v>
      </c>
      <c r="G23" s="6">
        <v>143.80000000000001</v>
      </c>
    </row>
    <row r="24" spans="1:8" x14ac:dyDescent="0.35">
      <c r="A24" s="11"/>
      <c r="B24" s="11"/>
      <c r="C24" s="11"/>
      <c r="D24" s="11"/>
      <c r="E24" s="11" t="s">
        <v>210</v>
      </c>
      <c r="F24" s="11" t="s">
        <v>248</v>
      </c>
      <c r="G24" s="12">
        <v>0</v>
      </c>
      <c r="H24" s="11"/>
    </row>
    <row r="25" spans="1:8" x14ac:dyDescent="0.35">
      <c r="E25" s="2" t="s">
        <v>214</v>
      </c>
      <c r="F25" s="2" t="s">
        <v>215</v>
      </c>
      <c r="G25" s="7">
        <v>0</v>
      </c>
    </row>
    <row r="26" spans="1:8" x14ac:dyDescent="0.35">
      <c r="A26" t="s">
        <v>26</v>
      </c>
      <c r="B26" t="s">
        <v>30</v>
      </c>
      <c r="C26" t="s">
        <v>16</v>
      </c>
      <c r="D26" t="s">
        <v>27</v>
      </c>
      <c r="E26" t="s">
        <v>16</v>
      </c>
      <c r="F26" t="s">
        <v>31</v>
      </c>
      <c r="G26" s="6">
        <v>1</v>
      </c>
    </row>
    <row r="27" spans="1:8" x14ac:dyDescent="0.35">
      <c r="A27" t="s">
        <v>26</v>
      </c>
      <c r="B27" t="s">
        <v>30</v>
      </c>
      <c r="C27" t="s">
        <v>40</v>
      </c>
      <c r="D27" t="s">
        <v>70</v>
      </c>
      <c r="E27" t="s">
        <v>40</v>
      </c>
      <c r="F27" t="s">
        <v>41</v>
      </c>
      <c r="G27" s="6">
        <v>0.67</v>
      </c>
    </row>
    <row r="28" spans="1:8" x14ac:dyDescent="0.35">
      <c r="A28" t="s">
        <v>26</v>
      </c>
      <c r="B28" t="s">
        <v>30</v>
      </c>
      <c r="C28" t="s">
        <v>28</v>
      </c>
      <c r="D28" t="s">
        <v>103</v>
      </c>
      <c r="E28" t="s">
        <v>28</v>
      </c>
      <c r="F28" t="s">
        <v>34</v>
      </c>
      <c r="G28" s="6">
        <v>1.27</v>
      </c>
    </row>
    <row r="29" spans="1:8" x14ac:dyDescent="0.35">
      <c r="E29" t="s">
        <v>210</v>
      </c>
      <c r="F29" s="11" t="s">
        <v>248</v>
      </c>
      <c r="G29" s="6">
        <v>0</v>
      </c>
    </row>
  </sheetData>
  <sortState xmlns:xlrd2="http://schemas.microsoft.com/office/spreadsheetml/2017/richdata2" ref="A3:H32">
    <sortCondition ref="B3:B32"/>
    <sortCondition ref="C3:C32"/>
  </sortState>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6F9-612E-4ACB-A4DC-CAF1A254CAFB}">
  <dimension ref="A1:H60"/>
  <sheetViews>
    <sheetView topLeftCell="A45" workbookViewId="0">
      <selection activeCell="E60" sqref="E60:G60"/>
    </sheetView>
  </sheetViews>
  <sheetFormatPr defaultColWidth="8.81640625" defaultRowHeight="14.5" x14ac:dyDescent="0.35"/>
  <cols>
    <col min="2" max="2" width="16.36328125" bestFit="1" customWidth="1"/>
    <col min="3" max="4" width="22.81640625" bestFit="1" customWidth="1"/>
    <col min="5" max="5" width="27" bestFit="1" customWidth="1"/>
    <col min="6" max="6" width="44.6328125" bestFit="1" customWidth="1"/>
    <col min="7" max="7" width="14.6328125" style="4" bestFit="1" customWidth="1"/>
  </cols>
  <sheetData>
    <row r="1" spans="1:8" x14ac:dyDescent="0.35">
      <c r="A1" s="1" t="s">
        <v>0</v>
      </c>
      <c r="B1" s="1" t="s">
        <v>29</v>
      </c>
      <c r="C1" s="1" t="s">
        <v>23</v>
      </c>
      <c r="D1" s="1" t="s">
        <v>24</v>
      </c>
      <c r="E1" s="1" t="s">
        <v>151</v>
      </c>
      <c r="F1" s="1" t="s">
        <v>1</v>
      </c>
      <c r="G1" s="5" t="s">
        <v>25</v>
      </c>
      <c r="H1" s="1"/>
    </row>
    <row r="2" spans="1:8" x14ac:dyDescent="0.35">
      <c r="A2" s="2"/>
      <c r="B2" s="2"/>
      <c r="C2" s="2"/>
      <c r="D2" s="2"/>
      <c r="E2" s="2" t="s">
        <v>214</v>
      </c>
      <c r="F2" s="2" t="s">
        <v>215</v>
      </c>
      <c r="G2" s="7">
        <v>0</v>
      </c>
      <c r="H2" s="2"/>
    </row>
    <row r="3" spans="1:8" x14ac:dyDescent="0.35">
      <c r="A3" t="s">
        <v>37</v>
      </c>
      <c r="B3" t="s">
        <v>38</v>
      </c>
      <c r="C3" t="s">
        <v>39</v>
      </c>
      <c r="D3" t="s">
        <v>39</v>
      </c>
      <c r="E3" t="s">
        <v>39</v>
      </c>
      <c r="F3" t="s">
        <v>157</v>
      </c>
      <c r="G3" s="4">
        <v>236.9</v>
      </c>
    </row>
    <row r="4" spans="1:8" x14ac:dyDescent="0.35">
      <c r="A4" t="s">
        <v>37</v>
      </c>
      <c r="B4" t="s">
        <v>38</v>
      </c>
      <c r="C4" t="s">
        <v>39</v>
      </c>
      <c r="D4" t="s">
        <v>39</v>
      </c>
      <c r="E4" t="s">
        <v>39</v>
      </c>
      <c r="F4" t="s">
        <v>158</v>
      </c>
      <c r="G4" s="4">
        <v>242.25</v>
      </c>
    </row>
    <row r="5" spans="1:8" x14ac:dyDescent="0.35">
      <c r="A5" t="s">
        <v>37</v>
      </c>
      <c r="B5" t="s">
        <v>38</v>
      </c>
      <c r="C5" t="s">
        <v>39</v>
      </c>
      <c r="D5" t="s">
        <v>39</v>
      </c>
      <c r="E5" t="s">
        <v>39</v>
      </c>
      <c r="F5" t="s">
        <v>159</v>
      </c>
      <c r="G5" s="4">
        <v>292.25</v>
      </c>
    </row>
    <row r="6" spans="1:8" x14ac:dyDescent="0.35">
      <c r="A6" t="s">
        <v>37</v>
      </c>
      <c r="B6" t="s">
        <v>38</v>
      </c>
      <c r="C6" t="s">
        <v>39</v>
      </c>
      <c r="D6" t="s">
        <v>39</v>
      </c>
      <c r="E6" t="s">
        <v>39</v>
      </c>
      <c r="F6" t="s">
        <v>160</v>
      </c>
      <c r="G6" s="4">
        <v>303.8</v>
      </c>
    </row>
    <row r="7" spans="1:8" x14ac:dyDescent="0.35">
      <c r="A7" t="s">
        <v>37</v>
      </c>
      <c r="B7" t="s">
        <v>38</v>
      </c>
      <c r="C7" t="s">
        <v>56</v>
      </c>
      <c r="D7" t="s">
        <v>104</v>
      </c>
      <c r="E7" t="s">
        <v>152</v>
      </c>
      <c r="F7" t="s">
        <v>161</v>
      </c>
      <c r="G7" s="4">
        <v>295</v>
      </c>
    </row>
    <row r="8" spans="1:8" x14ac:dyDescent="0.35">
      <c r="A8" t="s">
        <v>37</v>
      </c>
      <c r="B8" t="s">
        <v>38</v>
      </c>
      <c r="C8" t="s">
        <v>56</v>
      </c>
      <c r="D8" t="s">
        <v>104</v>
      </c>
      <c r="E8" t="s">
        <v>152</v>
      </c>
      <c r="F8" t="s">
        <v>162</v>
      </c>
      <c r="G8" s="4">
        <v>299</v>
      </c>
    </row>
    <row r="9" spans="1:8" x14ac:dyDescent="0.35">
      <c r="A9" t="s">
        <v>37</v>
      </c>
      <c r="B9" t="s">
        <v>38</v>
      </c>
      <c r="C9" t="s">
        <v>65</v>
      </c>
      <c r="D9" t="s">
        <v>66</v>
      </c>
      <c r="E9" t="s">
        <v>154</v>
      </c>
      <c r="F9" t="s">
        <v>163</v>
      </c>
      <c r="G9" s="4">
        <v>334.62</v>
      </c>
    </row>
    <row r="10" spans="1:8" x14ac:dyDescent="0.35">
      <c r="A10" t="s">
        <v>37</v>
      </c>
      <c r="B10" t="s">
        <v>38</v>
      </c>
      <c r="C10" t="s">
        <v>197</v>
      </c>
      <c r="D10" t="s">
        <v>197</v>
      </c>
      <c r="E10" t="s">
        <v>197</v>
      </c>
      <c r="F10" t="s">
        <v>164</v>
      </c>
      <c r="G10" s="4">
        <v>240</v>
      </c>
    </row>
    <row r="11" spans="1:8" x14ac:dyDescent="0.35">
      <c r="A11" t="s">
        <v>37</v>
      </c>
      <c r="B11" t="s">
        <v>38</v>
      </c>
      <c r="C11" t="s">
        <v>197</v>
      </c>
      <c r="D11" t="s">
        <v>197</v>
      </c>
      <c r="E11" t="s">
        <v>197</v>
      </c>
      <c r="F11" t="s">
        <v>165</v>
      </c>
      <c r="G11" s="4">
        <v>285</v>
      </c>
    </row>
    <row r="12" spans="1:8" x14ac:dyDescent="0.35">
      <c r="A12" s="11"/>
      <c r="B12" s="11"/>
      <c r="C12" s="11"/>
      <c r="D12" s="11"/>
      <c r="E12" s="11" t="s">
        <v>210</v>
      </c>
      <c r="F12" s="11" t="s">
        <v>254</v>
      </c>
      <c r="G12" s="13">
        <v>0</v>
      </c>
    </row>
    <row r="13" spans="1:8" x14ac:dyDescent="0.35">
      <c r="A13" s="8"/>
      <c r="B13" s="8"/>
      <c r="C13" s="8"/>
      <c r="D13" s="8"/>
      <c r="E13" s="19" t="s">
        <v>214</v>
      </c>
      <c r="F13" s="19" t="s">
        <v>215</v>
      </c>
      <c r="G13" s="20">
        <v>0</v>
      </c>
      <c r="H13" s="8"/>
    </row>
    <row r="14" spans="1:8" x14ac:dyDescent="0.35">
      <c r="A14" s="8" t="s">
        <v>37</v>
      </c>
      <c r="B14" s="8" t="s">
        <v>57</v>
      </c>
      <c r="C14" s="8" t="s">
        <v>58</v>
      </c>
      <c r="D14" s="8" t="s">
        <v>66</v>
      </c>
      <c r="E14" s="8" t="s">
        <v>155</v>
      </c>
      <c r="F14" s="8" t="s">
        <v>166</v>
      </c>
      <c r="G14" s="9">
        <v>6.77</v>
      </c>
      <c r="H14" s="8">
        <v>2</v>
      </c>
    </row>
    <row r="15" spans="1:8" x14ac:dyDescent="0.35">
      <c r="A15" s="8" t="s">
        <v>37</v>
      </c>
      <c r="B15" s="8" t="s">
        <v>57</v>
      </c>
      <c r="C15" s="8" t="s">
        <v>58</v>
      </c>
      <c r="D15" s="8" t="s">
        <v>66</v>
      </c>
      <c r="E15" s="8" t="s">
        <v>155</v>
      </c>
      <c r="F15" s="8" t="s">
        <v>167</v>
      </c>
      <c r="G15" s="9">
        <v>6.95</v>
      </c>
      <c r="H15" s="8">
        <v>4</v>
      </c>
    </row>
    <row r="16" spans="1:8" x14ac:dyDescent="0.35">
      <c r="A16" s="8" t="s">
        <v>37</v>
      </c>
      <c r="B16" s="8" t="s">
        <v>57</v>
      </c>
      <c r="C16" s="8" t="s">
        <v>39</v>
      </c>
      <c r="D16" s="8" t="s">
        <v>39</v>
      </c>
      <c r="E16" s="8" t="s">
        <v>39</v>
      </c>
      <c r="F16" s="8" t="s">
        <v>173</v>
      </c>
      <c r="G16" s="9">
        <v>5.95</v>
      </c>
      <c r="H16" s="8">
        <v>4</v>
      </c>
    </row>
    <row r="17" spans="1:8" x14ac:dyDescent="0.35">
      <c r="A17" s="8" t="s">
        <v>37</v>
      </c>
      <c r="B17" s="8" t="s">
        <v>57</v>
      </c>
      <c r="C17" s="8" t="s">
        <v>39</v>
      </c>
      <c r="D17" s="8" t="s">
        <v>39</v>
      </c>
      <c r="E17" s="8" t="s">
        <v>39</v>
      </c>
      <c r="F17" s="8" t="s">
        <v>174</v>
      </c>
      <c r="G17" s="9">
        <v>5.95</v>
      </c>
      <c r="H17" s="8">
        <v>6</v>
      </c>
    </row>
    <row r="18" spans="1:8" x14ac:dyDescent="0.35">
      <c r="A18" s="8" t="s">
        <v>37</v>
      </c>
      <c r="B18" s="8" t="s">
        <v>57</v>
      </c>
      <c r="C18" s="8" t="s">
        <v>39</v>
      </c>
      <c r="D18" s="8" t="s">
        <v>39</v>
      </c>
      <c r="E18" s="8" t="s">
        <v>39</v>
      </c>
      <c r="F18" s="8" t="s">
        <v>246</v>
      </c>
      <c r="G18" s="9">
        <v>7.58</v>
      </c>
      <c r="H18" s="8">
        <v>4</v>
      </c>
    </row>
    <row r="19" spans="1:8" x14ac:dyDescent="0.35">
      <c r="A19" s="8" t="s">
        <v>37</v>
      </c>
      <c r="B19" s="8" t="s">
        <v>57</v>
      </c>
      <c r="C19" s="8" t="s">
        <v>39</v>
      </c>
      <c r="D19" s="8" t="s">
        <v>39</v>
      </c>
      <c r="E19" s="8" t="s">
        <v>39</v>
      </c>
      <c r="F19" s="8" t="s">
        <v>247</v>
      </c>
      <c r="G19" s="9">
        <v>7.58</v>
      </c>
      <c r="H19" s="8">
        <v>6</v>
      </c>
    </row>
    <row r="20" spans="1:8" x14ac:dyDescent="0.35">
      <c r="A20" s="8" t="s">
        <v>37</v>
      </c>
      <c r="B20" s="8" t="s">
        <v>57</v>
      </c>
      <c r="C20" s="8" t="s">
        <v>39</v>
      </c>
      <c r="D20" s="8" t="s">
        <v>39</v>
      </c>
      <c r="E20" s="8" t="s">
        <v>39</v>
      </c>
      <c r="F20" s="8" t="s">
        <v>178</v>
      </c>
      <c r="G20" s="9">
        <v>8.5</v>
      </c>
      <c r="H20" s="8">
        <v>4</v>
      </c>
    </row>
    <row r="21" spans="1:8" x14ac:dyDescent="0.35">
      <c r="A21" s="8" t="s">
        <v>37</v>
      </c>
      <c r="B21" s="8" t="s">
        <v>57</v>
      </c>
      <c r="C21" s="8" t="s">
        <v>39</v>
      </c>
      <c r="D21" s="8" t="s">
        <v>39</v>
      </c>
      <c r="E21" s="8" t="s">
        <v>39</v>
      </c>
      <c r="F21" s="8" t="s">
        <v>179</v>
      </c>
      <c r="G21" s="9">
        <v>8.5</v>
      </c>
      <c r="H21" s="8">
        <v>6</v>
      </c>
    </row>
    <row r="22" spans="1:8" x14ac:dyDescent="0.35">
      <c r="A22" s="8" t="s">
        <v>37</v>
      </c>
      <c r="B22" s="8" t="s">
        <v>57</v>
      </c>
      <c r="C22" s="8" t="s">
        <v>58</v>
      </c>
      <c r="D22" s="8" t="s">
        <v>104</v>
      </c>
      <c r="E22" s="8" t="s">
        <v>153</v>
      </c>
      <c r="F22" s="8" t="s">
        <v>173</v>
      </c>
      <c r="G22" s="9">
        <v>7.75</v>
      </c>
      <c r="H22" s="8">
        <v>4</v>
      </c>
    </row>
    <row r="23" spans="1:8" x14ac:dyDescent="0.35">
      <c r="A23" s="8" t="s">
        <v>37</v>
      </c>
      <c r="B23" s="8" t="s">
        <v>57</v>
      </c>
      <c r="C23" s="8" t="s">
        <v>58</v>
      </c>
      <c r="D23" s="8" t="s">
        <v>104</v>
      </c>
      <c r="E23" s="8" t="s">
        <v>153</v>
      </c>
      <c r="F23" s="8" t="s">
        <v>174</v>
      </c>
      <c r="G23" s="9">
        <v>7.75</v>
      </c>
      <c r="H23" s="8">
        <v>6</v>
      </c>
    </row>
    <row r="24" spans="1:8" x14ac:dyDescent="0.35">
      <c r="A24" s="8" t="s">
        <v>37</v>
      </c>
      <c r="B24" s="8" t="s">
        <v>57</v>
      </c>
      <c r="C24" s="8" t="s">
        <v>58</v>
      </c>
      <c r="D24" s="8" t="s">
        <v>104</v>
      </c>
      <c r="E24" s="8" t="s">
        <v>153</v>
      </c>
      <c r="F24" s="8" t="s">
        <v>166</v>
      </c>
      <c r="G24" s="9">
        <v>6.2</v>
      </c>
      <c r="H24" s="8">
        <v>2</v>
      </c>
    </row>
    <row r="25" spans="1:8" x14ac:dyDescent="0.35">
      <c r="A25" s="8" t="s">
        <v>37</v>
      </c>
      <c r="B25" s="8" t="s">
        <v>57</v>
      </c>
      <c r="C25" s="8" t="s">
        <v>58</v>
      </c>
      <c r="D25" s="8" t="s">
        <v>104</v>
      </c>
      <c r="E25" s="8" t="s">
        <v>153</v>
      </c>
      <c r="F25" s="8" t="s">
        <v>167</v>
      </c>
      <c r="G25" s="9">
        <v>6.5</v>
      </c>
      <c r="H25" s="8">
        <v>4</v>
      </c>
    </row>
    <row r="26" spans="1:8" x14ac:dyDescent="0.35">
      <c r="A26" s="8" t="s">
        <v>37</v>
      </c>
      <c r="B26" s="8" t="s">
        <v>57</v>
      </c>
      <c r="C26" s="8" t="s">
        <v>58</v>
      </c>
      <c r="D26" s="8" t="s">
        <v>104</v>
      </c>
      <c r="E26" s="8" t="s">
        <v>153</v>
      </c>
      <c r="F26" s="8" t="s">
        <v>168</v>
      </c>
      <c r="G26" s="9">
        <v>6.5</v>
      </c>
      <c r="H26" s="8">
        <v>6</v>
      </c>
    </row>
    <row r="27" spans="1:8" x14ac:dyDescent="0.35">
      <c r="A27" s="14"/>
      <c r="B27" s="14"/>
      <c r="C27" s="14"/>
      <c r="D27" s="14"/>
      <c r="E27" s="14" t="s">
        <v>210</v>
      </c>
      <c r="F27" s="14" t="s">
        <v>254</v>
      </c>
      <c r="G27" s="15">
        <v>0</v>
      </c>
      <c r="H27" s="14"/>
    </row>
    <row r="28" spans="1:8" x14ac:dyDescent="0.35">
      <c r="A28" s="3"/>
      <c r="B28" s="3"/>
      <c r="C28" s="3"/>
      <c r="D28" s="3"/>
      <c r="E28" s="16" t="s">
        <v>214</v>
      </c>
      <c r="F28" s="16" t="s">
        <v>215</v>
      </c>
      <c r="G28" s="17">
        <v>0</v>
      </c>
      <c r="H28" s="3"/>
    </row>
    <row r="29" spans="1:8" x14ac:dyDescent="0.35">
      <c r="A29" s="3" t="s">
        <v>37</v>
      </c>
      <c r="B29" s="3" t="s">
        <v>57</v>
      </c>
      <c r="C29" s="3" t="s">
        <v>58</v>
      </c>
      <c r="D29" s="3" t="s">
        <v>104</v>
      </c>
      <c r="E29" s="3" t="s">
        <v>153</v>
      </c>
      <c r="F29" s="3" t="s">
        <v>170</v>
      </c>
      <c r="G29" s="10">
        <v>6.75</v>
      </c>
      <c r="H29" s="3">
        <v>9</v>
      </c>
    </row>
    <row r="30" spans="1:8" x14ac:dyDescent="0.35">
      <c r="A30" s="3" t="s">
        <v>37</v>
      </c>
      <c r="B30" s="3" t="s">
        <v>57</v>
      </c>
      <c r="C30" s="3" t="s">
        <v>58</v>
      </c>
      <c r="D30" s="3" t="s">
        <v>104</v>
      </c>
      <c r="E30" s="3" t="s">
        <v>153</v>
      </c>
      <c r="F30" s="3" t="s">
        <v>169</v>
      </c>
      <c r="G30" s="10">
        <v>7.5</v>
      </c>
      <c r="H30" s="3">
        <v>13</v>
      </c>
    </row>
    <row r="31" spans="1:8" x14ac:dyDescent="0.35">
      <c r="A31" s="3" t="s">
        <v>37</v>
      </c>
      <c r="B31" s="3" t="s">
        <v>57</v>
      </c>
      <c r="C31" s="3" t="s">
        <v>58</v>
      </c>
      <c r="D31" s="3" t="s">
        <v>104</v>
      </c>
      <c r="E31" s="3" t="s">
        <v>153</v>
      </c>
      <c r="F31" s="3" t="s">
        <v>171</v>
      </c>
      <c r="G31" s="10">
        <v>7.5</v>
      </c>
      <c r="H31" s="3">
        <v>18</v>
      </c>
    </row>
    <row r="32" spans="1:8" x14ac:dyDescent="0.35">
      <c r="A32" s="3" t="s">
        <v>37</v>
      </c>
      <c r="B32" s="3" t="s">
        <v>57</v>
      </c>
      <c r="C32" s="3" t="s">
        <v>58</v>
      </c>
      <c r="D32" s="3" t="s">
        <v>104</v>
      </c>
      <c r="E32" s="3" t="s">
        <v>153</v>
      </c>
      <c r="F32" s="3" t="s">
        <v>172</v>
      </c>
      <c r="G32" s="10">
        <v>7.5</v>
      </c>
      <c r="H32" s="3">
        <v>23</v>
      </c>
    </row>
    <row r="33" spans="1:8" x14ac:dyDescent="0.35">
      <c r="A33" s="3" t="s">
        <v>37</v>
      </c>
      <c r="B33" s="3" t="s">
        <v>57</v>
      </c>
      <c r="C33" s="3" t="s">
        <v>58</v>
      </c>
      <c r="D33" s="3" t="s">
        <v>104</v>
      </c>
      <c r="E33" s="3" t="s">
        <v>153</v>
      </c>
      <c r="F33" s="3" t="s">
        <v>175</v>
      </c>
      <c r="G33" s="10">
        <v>7.75</v>
      </c>
      <c r="H33" s="3">
        <v>9</v>
      </c>
    </row>
    <row r="34" spans="1:8" x14ac:dyDescent="0.35">
      <c r="A34" s="3" t="s">
        <v>37</v>
      </c>
      <c r="B34" s="3" t="s">
        <v>57</v>
      </c>
      <c r="C34" s="3" t="s">
        <v>58</v>
      </c>
      <c r="D34" s="3" t="s">
        <v>104</v>
      </c>
      <c r="E34" s="3" t="s">
        <v>153</v>
      </c>
      <c r="F34" s="3" t="s">
        <v>176</v>
      </c>
      <c r="G34" s="10">
        <v>7.75</v>
      </c>
      <c r="H34" s="3">
        <v>14</v>
      </c>
    </row>
    <row r="35" spans="1:8" x14ac:dyDescent="0.35">
      <c r="A35" s="3" t="s">
        <v>37</v>
      </c>
      <c r="B35" s="3" t="s">
        <v>57</v>
      </c>
      <c r="C35" s="3" t="s">
        <v>58</v>
      </c>
      <c r="D35" s="3" t="s">
        <v>104</v>
      </c>
      <c r="E35" s="3" t="s">
        <v>153</v>
      </c>
      <c r="F35" s="3" t="s">
        <v>177</v>
      </c>
      <c r="G35" s="10">
        <v>8.25</v>
      </c>
      <c r="H35" s="3">
        <v>18</v>
      </c>
    </row>
    <row r="36" spans="1:8" x14ac:dyDescent="0.35">
      <c r="A36" s="3" t="s">
        <v>37</v>
      </c>
      <c r="B36" s="3" t="s">
        <v>57</v>
      </c>
      <c r="C36" s="3" t="s">
        <v>39</v>
      </c>
      <c r="D36" s="3" t="s">
        <v>39</v>
      </c>
      <c r="E36" s="3" t="s">
        <v>39</v>
      </c>
      <c r="F36" s="3" t="s">
        <v>180</v>
      </c>
      <c r="G36" s="10">
        <v>8.5</v>
      </c>
      <c r="H36" s="3">
        <v>9</v>
      </c>
    </row>
    <row r="37" spans="1:8" x14ac:dyDescent="0.35">
      <c r="A37" s="3" t="s">
        <v>37</v>
      </c>
      <c r="B37" s="3" t="s">
        <v>57</v>
      </c>
      <c r="C37" s="3" t="s">
        <v>39</v>
      </c>
      <c r="D37" s="3" t="s">
        <v>39</v>
      </c>
      <c r="E37" s="3" t="s">
        <v>39</v>
      </c>
      <c r="F37" s="3" t="s">
        <v>181</v>
      </c>
      <c r="G37" s="10">
        <v>8.5</v>
      </c>
      <c r="H37" s="3">
        <v>14</v>
      </c>
    </row>
    <row r="38" spans="1:8" ht="16.5" customHeight="1" x14ac:dyDescent="0.35">
      <c r="A38" s="3" t="s">
        <v>37</v>
      </c>
      <c r="B38" s="3" t="s">
        <v>57</v>
      </c>
      <c r="C38" s="3" t="s">
        <v>39</v>
      </c>
      <c r="D38" s="3" t="s">
        <v>39</v>
      </c>
      <c r="E38" s="3" t="s">
        <v>39</v>
      </c>
      <c r="F38" s="3" t="s">
        <v>182</v>
      </c>
      <c r="G38" s="10">
        <v>8.5</v>
      </c>
      <c r="H38" s="3">
        <v>18</v>
      </c>
    </row>
    <row r="39" spans="1:8" x14ac:dyDescent="0.35">
      <c r="A39" s="3" t="s">
        <v>37</v>
      </c>
      <c r="B39" s="3" t="s">
        <v>57</v>
      </c>
      <c r="C39" s="3" t="s">
        <v>39</v>
      </c>
      <c r="D39" s="3" t="s">
        <v>39</v>
      </c>
      <c r="E39" s="3" t="s">
        <v>39</v>
      </c>
      <c r="F39" s="3" t="s">
        <v>183</v>
      </c>
      <c r="G39" s="10">
        <v>7.58</v>
      </c>
      <c r="H39" s="3">
        <v>9</v>
      </c>
    </row>
    <row r="40" spans="1:8" x14ac:dyDescent="0.35">
      <c r="A40" s="3" t="s">
        <v>37</v>
      </c>
      <c r="B40" s="3" t="s">
        <v>57</v>
      </c>
      <c r="C40" s="3" t="s">
        <v>39</v>
      </c>
      <c r="D40" s="3" t="s">
        <v>39</v>
      </c>
      <c r="E40" s="3" t="s">
        <v>39</v>
      </c>
      <c r="F40" s="3" t="s">
        <v>184</v>
      </c>
      <c r="G40" s="10">
        <v>7.58</v>
      </c>
      <c r="H40" s="3">
        <v>14</v>
      </c>
    </row>
    <row r="41" spans="1:8" x14ac:dyDescent="0.35">
      <c r="A41" s="3" t="s">
        <v>37</v>
      </c>
      <c r="B41" s="3" t="s">
        <v>57</v>
      </c>
      <c r="C41" s="3" t="s">
        <v>39</v>
      </c>
      <c r="D41" s="3" t="s">
        <v>39</v>
      </c>
      <c r="E41" s="3" t="s">
        <v>39</v>
      </c>
      <c r="F41" s="3" t="s">
        <v>185</v>
      </c>
      <c r="G41" s="10">
        <v>7.58</v>
      </c>
      <c r="H41" s="3">
        <v>18</v>
      </c>
    </row>
    <row r="42" spans="1:8" x14ac:dyDescent="0.35">
      <c r="A42" s="3" t="s">
        <v>37</v>
      </c>
      <c r="B42" s="3" t="s">
        <v>57</v>
      </c>
      <c r="C42" s="3" t="s">
        <v>39</v>
      </c>
      <c r="D42" s="3" t="s">
        <v>39</v>
      </c>
      <c r="E42" s="3" t="s">
        <v>39</v>
      </c>
      <c r="F42" s="3" t="s">
        <v>175</v>
      </c>
      <c r="G42" s="10">
        <v>5.95</v>
      </c>
      <c r="H42" s="3">
        <v>9</v>
      </c>
    </row>
    <row r="43" spans="1:8" x14ac:dyDescent="0.35">
      <c r="A43" s="3" t="s">
        <v>37</v>
      </c>
      <c r="B43" s="3" t="s">
        <v>57</v>
      </c>
      <c r="C43" s="3" t="s">
        <v>39</v>
      </c>
      <c r="D43" s="3" t="s">
        <v>39</v>
      </c>
      <c r="E43" s="3" t="s">
        <v>39</v>
      </c>
      <c r="F43" s="3" t="s">
        <v>176</v>
      </c>
      <c r="G43" s="10">
        <v>5.95</v>
      </c>
      <c r="H43" s="3">
        <v>14</v>
      </c>
    </row>
    <row r="44" spans="1:8" x14ac:dyDescent="0.35">
      <c r="A44" s="3" t="s">
        <v>37</v>
      </c>
      <c r="B44" s="3" t="s">
        <v>57</v>
      </c>
      <c r="C44" s="3" t="s">
        <v>39</v>
      </c>
      <c r="D44" s="3" t="s">
        <v>39</v>
      </c>
      <c r="E44" s="3" t="s">
        <v>39</v>
      </c>
      <c r="F44" s="3" t="s">
        <v>177</v>
      </c>
      <c r="G44" s="10">
        <v>5.95</v>
      </c>
      <c r="H44" s="3">
        <v>18</v>
      </c>
    </row>
    <row r="45" spans="1:8" x14ac:dyDescent="0.35">
      <c r="A45" s="3" t="s">
        <v>37</v>
      </c>
      <c r="B45" s="3" t="s">
        <v>57</v>
      </c>
      <c r="C45" s="3" t="s">
        <v>58</v>
      </c>
      <c r="D45" s="3" t="s">
        <v>66</v>
      </c>
      <c r="E45" s="3" t="s">
        <v>155</v>
      </c>
      <c r="F45" s="3" t="s">
        <v>175</v>
      </c>
      <c r="G45" s="10">
        <v>7.95</v>
      </c>
      <c r="H45" s="3">
        <v>9</v>
      </c>
    </row>
    <row r="46" spans="1:8" x14ac:dyDescent="0.35">
      <c r="A46" s="3" t="s">
        <v>37</v>
      </c>
      <c r="B46" s="3" t="s">
        <v>57</v>
      </c>
      <c r="C46" s="3" t="s">
        <v>58</v>
      </c>
      <c r="D46" s="3" t="s">
        <v>66</v>
      </c>
      <c r="E46" s="3" t="s">
        <v>155</v>
      </c>
      <c r="F46" s="3" t="s">
        <v>176</v>
      </c>
      <c r="G46" s="10">
        <v>6.95</v>
      </c>
      <c r="H46" s="3">
        <v>14</v>
      </c>
    </row>
    <row r="47" spans="1:8" x14ac:dyDescent="0.35">
      <c r="A47" s="3" t="s">
        <v>37</v>
      </c>
      <c r="B47" s="3" t="s">
        <v>57</v>
      </c>
      <c r="C47" s="3" t="s">
        <v>58</v>
      </c>
      <c r="D47" s="3" t="s">
        <v>66</v>
      </c>
      <c r="E47" s="3" t="s">
        <v>155</v>
      </c>
      <c r="F47" s="3" t="s">
        <v>177</v>
      </c>
      <c r="G47" s="10">
        <v>6.95</v>
      </c>
      <c r="H47" s="3">
        <v>18</v>
      </c>
    </row>
    <row r="48" spans="1:8" x14ac:dyDescent="0.35">
      <c r="A48" s="21"/>
      <c r="B48" s="21"/>
      <c r="C48" s="21"/>
      <c r="D48" s="21"/>
      <c r="E48" s="21" t="s">
        <v>210</v>
      </c>
      <c r="F48" s="21" t="s">
        <v>254</v>
      </c>
      <c r="G48" s="22">
        <v>0</v>
      </c>
      <c r="H48" s="21"/>
    </row>
    <row r="49" spans="1:8" x14ac:dyDescent="0.35">
      <c r="E49" s="2" t="s">
        <v>214</v>
      </c>
      <c r="F49" s="2" t="s">
        <v>215</v>
      </c>
      <c r="G49" s="7">
        <v>0</v>
      </c>
    </row>
    <row r="50" spans="1:8" x14ac:dyDescent="0.35">
      <c r="A50" t="s">
        <v>37</v>
      </c>
      <c r="B50" t="s">
        <v>59</v>
      </c>
      <c r="C50" t="s">
        <v>104</v>
      </c>
      <c r="D50" t="s">
        <v>104</v>
      </c>
      <c r="E50" t="s">
        <v>104</v>
      </c>
      <c r="F50" t="s">
        <v>60</v>
      </c>
      <c r="G50" s="4">
        <v>0.59000000000000008</v>
      </c>
    </row>
    <row r="51" spans="1:8" x14ac:dyDescent="0.35">
      <c r="A51" t="s">
        <v>37</v>
      </c>
      <c r="B51" t="s">
        <v>59</v>
      </c>
      <c r="C51" t="s">
        <v>104</v>
      </c>
      <c r="D51" t="s">
        <v>104</v>
      </c>
      <c r="E51" t="s">
        <v>104</v>
      </c>
      <c r="F51" t="s">
        <v>61</v>
      </c>
      <c r="G51" s="4">
        <v>1.6900000000000002</v>
      </c>
    </row>
    <row r="52" spans="1:8" x14ac:dyDescent="0.35">
      <c r="A52" t="s">
        <v>37</v>
      </c>
      <c r="B52" t="s">
        <v>59</v>
      </c>
      <c r="C52" t="s">
        <v>104</v>
      </c>
      <c r="D52" t="s">
        <v>104</v>
      </c>
      <c r="E52" t="s">
        <v>104</v>
      </c>
      <c r="F52" t="s">
        <v>62</v>
      </c>
      <c r="G52" s="4">
        <v>0.35</v>
      </c>
    </row>
    <row r="53" spans="1:8" x14ac:dyDescent="0.35">
      <c r="A53" t="s">
        <v>37</v>
      </c>
      <c r="B53" t="s">
        <v>59</v>
      </c>
      <c r="C53" t="s">
        <v>104</v>
      </c>
      <c r="D53" t="s">
        <v>104</v>
      </c>
      <c r="E53" t="s">
        <v>104</v>
      </c>
      <c r="F53" t="s">
        <v>63</v>
      </c>
      <c r="G53" s="4">
        <v>0.26</v>
      </c>
    </row>
    <row r="54" spans="1:8" x14ac:dyDescent="0.35">
      <c r="A54" t="s">
        <v>37</v>
      </c>
      <c r="B54" t="s">
        <v>59</v>
      </c>
      <c r="C54" t="s">
        <v>66</v>
      </c>
      <c r="D54" t="s">
        <v>66</v>
      </c>
      <c r="E54" t="s">
        <v>156</v>
      </c>
      <c r="F54" t="s">
        <v>91</v>
      </c>
      <c r="G54" s="6">
        <v>0.03</v>
      </c>
    </row>
    <row r="55" spans="1:8" x14ac:dyDescent="0.35">
      <c r="A55" t="s">
        <v>37</v>
      </c>
      <c r="B55" t="s">
        <v>59</v>
      </c>
      <c r="C55" t="s">
        <v>104</v>
      </c>
      <c r="D55" t="s">
        <v>104</v>
      </c>
      <c r="E55" t="s">
        <v>104</v>
      </c>
      <c r="F55" t="s">
        <v>186</v>
      </c>
      <c r="G55" s="23">
        <v>2.25</v>
      </c>
    </row>
    <row r="56" spans="1:8" x14ac:dyDescent="0.35">
      <c r="A56" s="11"/>
      <c r="B56" s="11"/>
      <c r="C56" s="11"/>
      <c r="D56" s="11"/>
      <c r="E56" s="11" t="s">
        <v>210</v>
      </c>
      <c r="F56" s="11" t="s">
        <v>254</v>
      </c>
      <c r="G56" s="13">
        <v>0</v>
      </c>
      <c r="H56" s="11"/>
    </row>
    <row r="57" spans="1:8" x14ac:dyDescent="0.35">
      <c r="E57" s="2" t="s">
        <v>214</v>
      </c>
      <c r="F57" s="2" t="s">
        <v>215</v>
      </c>
      <c r="G57" s="18">
        <v>0</v>
      </c>
    </row>
    <row r="58" spans="1:8" x14ac:dyDescent="0.35">
      <c r="A58" t="s">
        <v>37</v>
      </c>
      <c r="B58" t="s">
        <v>127</v>
      </c>
      <c r="C58" t="s">
        <v>66</v>
      </c>
      <c r="D58" t="s">
        <v>66</v>
      </c>
      <c r="E58" t="s">
        <v>156</v>
      </c>
      <c r="F58" t="s">
        <v>128</v>
      </c>
      <c r="G58" s="4">
        <v>0.31</v>
      </c>
    </row>
    <row r="59" spans="1:8" x14ac:dyDescent="0.35">
      <c r="A59" t="s">
        <v>37</v>
      </c>
      <c r="B59" t="s">
        <v>127</v>
      </c>
      <c r="C59" t="s">
        <v>104</v>
      </c>
      <c r="D59" t="s">
        <v>104</v>
      </c>
      <c r="E59" t="s">
        <v>104</v>
      </c>
      <c r="F59" t="s">
        <v>128</v>
      </c>
      <c r="G59" s="4">
        <v>0.35</v>
      </c>
    </row>
    <row r="60" spans="1:8" x14ac:dyDescent="0.35">
      <c r="E60" t="s">
        <v>210</v>
      </c>
      <c r="F60" t="s">
        <v>254</v>
      </c>
      <c r="G60" s="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E74D4-F147-4760-9CC0-C54B89A1923B}">
  <dimension ref="A1:H15"/>
  <sheetViews>
    <sheetView workbookViewId="0">
      <selection activeCell="E15" sqref="E15:G15"/>
    </sheetView>
  </sheetViews>
  <sheetFormatPr defaultColWidth="8.81640625" defaultRowHeight="14.5" x14ac:dyDescent="0.35"/>
  <cols>
    <col min="2" max="2" width="16.36328125" bestFit="1" customWidth="1"/>
    <col min="4" max="4" width="8.6328125" bestFit="1" customWidth="1"/>
    <col min="5" max="5" width="15.6328125" bestFit="1" customWidth="1"/>
    <col min="6" max="6" width="49.1796875" bestFit="1" customWidth="1"/>
    <col min="7" max="7" width="14.6328125" style="4" bestFit="1" customWidth="1"/>
  </cols>
  <sheetData>
    <row r="1" spans="1:8" x14ac:dyDescent="0.35">
      <c r="A1" s="1" t="s">
        <v>0</v>
      </c>
      <c r="B1" s="1" t="s">
        <v>29</v>
      </c>
      <c r="C1" s="1" t="s">
        <v>23</v>
      </c>
      <c r="D1" s="1" t="s">
        <v>24</v>
      </c>
      <c r="E1" s="1" t="s">
        <v>151</v>
      </c>
      <c r="F1" s="1" t="s">
        <v>1</v>
      </c>
      <c r="G1" s="5" t="s">
        <v>25</v>
      </c>
      <c r="H1" s="1" t="s">
        <v>71</v>
      </c>
    </row>
    <row r="2" spans="1:8" x14ac:dyDescent="0.35">
      <c r="A2" s="2"/>
      <c r="B2" s="2"/>
      <c r="C2" s="2"/>
      <c r="D2" s="2"/>
      <c r="E2" s="2" t="s">
        <v>214</v>
      </c>
      <c r="F2" s="2" t="s">
        <v>215</v>
      </c>
      <c r="G2" s="18">
        <v>0</v>
      </c>
      <c r="H2" s="2"/>
    </row>
    <row r="3" spans="1:8" x14ac:dyDescent="0.35">
      <c r="A3" t="s">
        <v>72</v>
      </c>
      <c r="B3" t="s">
        <v>32</v>
      </c>
      <c r="C3" t="s">
        <v>75</v>
      </c>
      <c r="D3" t="s">
        <v>75</v>
      </c>
      <c r="E3" t="s">
        <v>75</v>
      </c>
      <c r="F3" t="s">
        <v>187</v>
      </c>
      <c r="G3" s="4">
        <v>48.26</v>
      </c>
    </row>
    <row r="4" spans="1:8" x14ac:dyDescent="0.35">
      <c r="A4" t="s">
        <v>72</v>
      </c>
      <c r="B4" t="s">
        <v>32</v>
      </c>
      <c r="C4" t="s">
        <v>75</v>
      </c>
      <c r="D4" t="s">
        <v>75</v>
      </c>
      <c r="E4" t="s">
        <v>75</v>
      </c>
      <c r="F4" t="s">
        <v>188</v>
      </c>
      <c r="G4" s="4">
        <v>46.76</v>
      </c>
    </row>
    <row r="5" spans="1:8" x14ac:dyDescent="0.35">
      <c r="A5" s="11"/>
      <c r="B5" s="11"/>
      <c r="C5" s="11"/>
      <c r="D5" s="11"/>
      <c r="E5" s="11" t="s">
        <v>210</v>
      </c>
      <c r="F5" s="11" t="s">
        <v>254</v>
      </c>
      <c r="G5" s="13">
        <v>0</v>
      </c>
    </row>
    <row r="6" spans="1:8" x14ac:dyDescent="0.35">
      <c r="E6" s="2" t="s">
        <v>214</v>
      </c>
      <c r="F6" s="2" t="s">
        <v>215</v>
      </c>
      <c r="G6" s="18">
        <v>0</v>
      </c>
    </row>
    <row r="7" spans="1:8" x14ac:dyDescent="0.35">
      <c r="A7" t="s">
        <v>72</v>
      </c>
      <c r="B7" t="s">
        <v>76</v>
      </c>
      <c r="C7" t="s">
        <v>75</v>
      </c>
      <c r="D7" t="s">
        <v>75</v>
      </c>
      <c r="E7" t="s">
        <v>75</v>
      </c>
      <c r="F7" t="s">
        <v>189</v>
      </c>
      <c r="G7" s="4">
        <v>8871.66</v>
      </c>
    </row>
    <row r="8" spans="1:8" x14ac:dyDescent="0.35">
      <c r="A8" t="s">
        <v>72</v>
      </c>
      <c r="B8" t="s">
        <v>76</v>
      </c>
      <c r="C8" t="s">
        <v>75</v>
      </c>
      <c r="D8" t="s">
        <v>75</v>
      </c>
      <c r="E8" t="s">
        <v>75</v>
      </c>
      <c r="F8" t="s">
        <v>190</v>
      </c>
      <c r="G8" s="4">
        <v>5379</v>
      </c>
    </row>
    <row r="9" spans="1:8" x14ac:dyDescent="0.35">
      <c r="A9" t="s">
        <v>72</v>
      </c>
      <c r="B9" t="s">
        <v>76</v>
      </c>
      <c r="C9" t="s">
        <v>75</v>
      </c>
      <c r="D9" t="s">
        <v>75</v>
      </c>
      <c r="E9" t="s">
        <v>75</v>
      </c>
      <c r="F9" t="s">
        <v>191</v>
      </c>
      <c r="G9" s="4">
        <v>5434</v>
      </c>
    </row>
    <row r="10" spans="1:8" x14ac:dyDescent="0.35">
      <c r="A10" t="s">
        <v>72</v>
      </c>
      <c r="B10" t="s">
        <v>76</v>
      </c>
      <c r="C10" t="s">
        <v>75</v>
      </c>
      <c r="D10" t="s">
        <v>75</v>
      </c>
      <c r="E10" t="s">
        <v>75</v>
      </c>
      <c r="F10" t="s">
        <v>192</v>
      </c>
      <c r="G10" s="4">
        <v>6722.44</v>
      </c>
    </row>
    <row r="11" spans="1:8" x14ac:dyDescent="0.35">
      <c r="A11" t="s">
        <v>72</v>
      </c>
      <c r="B11" t="s">
        <v>76</v>
      </c>
      <c r="C11" t="s">
        <v>75</v>
      </c>
      <c r="D11" t="s">
        <v>75</v>
      </c>
      <c r="E11" t="s">
        <v>75</v>
      </c>
      <c r="F11" t="s">
        <v>193</v>
      </c>
      <c r="G11" s="4">
        <v>8467.4</v>
      </c>
    </row>
    <row r="12" spans="1:8" x14ac:dyDescent="0.35">
      <c r="A12" t="s">
        <v>72</v>
      </c>
      <c r="B12" t="s">
        <v>76</v>
      </c>
      <c r="C12" t="s">
        <v>75</v>
      </c>
      <c r="D12" t="s">
        <v>75</v>
      </c>
      <c r="E12" t="s">
        <v>75</v>
      </c>
      <c r="F12" t="s">
        <v>194</v>
      </c>
      <c r="G12" s="4">
        <v>3032.25</v>
      </c>
    </row>
    <row r="13" spans="1:8" x14ac:dyDescent="0.35">
      <c r="A13" t="s">
        <v>72</v>
      </c>
      <c r="B13" t="s">
        <v>76</v>
      </c>
      <c r="C13" t="s">
        <v>75</v>
      </c>
      <c r="D13" t="s">
        <v>75</v>
      </c>
      <c r="E13" t="s">
        <v>75</v>
      </c>
      <c r="F13" t="s">
        <v>195</v>
      </c>
      <c r="G13" s="4">
        <v>2048.1999999999998</v>
      </c>
    </row>
    <row r="14" spans="1:8" x14ac:dyDescent="0.35">
      <c r="A14" t="s">
        <v>72</v>
      </c>
      <c r="B14" t="s">
        <v>76</v>
      </c>
      <c r="C14" t="s">
        <v>75</v>
      </c>
      <c r="D14" t="s">
        <v>75</v>
      </c>
      <c r="E14" t="s">
        <v>75</v>
      </c>
      <c r="F14" t="s">
        <v>196</v>
      </c>
      <c r="G14" s="4">
        <v>8170</v>
      </c>
    </row>
    <row r="15" spans="1:8" x14ac:dyDescent="0.35">
      <c r="E15" t="s">
        <v>210</v>
      </c>
      <c r="F15" t="s">
        <v>254</v>
      </c>
      <c r="G15" s="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DCFDB-5986-4EDF-AFBC-CEBA0D605BBE}">
  <dimension ref="A1:I29"/>
  <sheetViews>
    <sheetView workbookViewId="0">
      <selection activeCell="D33" sqref="D33"/>
    </sheetView>
  </sheetViews>
  <sheetFormatPr defaultColWidth="8.81640625" defaultRowHeight="14.5" x14ac:dyDescent="0.35"/>
  <cols>
    <col min="2" max="2" width="17.453125" bestFit="1" customWidth="1"/>
    <col min="3" max="4" width="22.81640625" bestFit="1" customWidth="1"/>
    <col min="5" max="5" width="25.6328125" bestFit="1" customWidth="1"/>
    <col min="6" max="6" width="51.81640625" bestFit="1" customWidth="1"/>
    <col min="7" max="7" width="14.6328125" bestFit="1" customWidth="1"/>
  </cols>
  <sheetData>
    <row r="1" spans="1:8" x14ac:dyDescent="0.35">
      <c r="A1" s="1" t="s">
        <v>0</v>
      </c>
      <c r="B1" s="1" t="s">
        <v>29</v>
      </c>
      <c r="C1" s="1" t="s">
        <v>23</v>
      </c>
      <c r="D1" s="1" t="s">
        <v>24</v>
      </c>
      <c r="E1" s="1" t="s">
        <v>151</v>
      </c>
      <c r="F1" s="1" t="s">
        <v>1</v>
      </c>
      <c r="G1" s="5" t="s">
        <v>25</v>
      </c>
      <c r="H1" s="1"/>
    </row>
    <row r="2" spans="1:8" x14ac:dyDescent="0.35">
      <c r="A2" s="2"/>
      <c r="B2" s="2"/>
      <c r="C2" s="2"/>
      <c r="D2" s="2"/>
      <c r="E2" s="2" t="s">
        <v>214</v>
      </c>
      <c r="F2" s="2" t="s">
        <v>215</v>
      </c>
      <c r="G2" s="18">
        <v>0</v>
      </c>
      <c r="H2" s="2"/>
    </row>
    <row r="3" spans="1:8" x14ac:dyDescent="0.35">
      <c r="A3" t="s">
        <v>74</v>
      </c>
      <c r="B3" t="s">
        <v>88</v>
      </c>
      <c r="C3" t="s">
        <v>58</v>
      </c>
      <c r="D3" t="s">
        <v>104</v>
      </c>
      <c r="E3" t="s">
        <v>153</v>
      </c>
      <c r="F3" t="s">
        <v>173</v>
      </c>
      <c r="G3" s="4">
        <v>7.75</v>
      </c>
    </row>
    <row r="4" spans="1:8" x14ac:dyDescent="0.35">
      <c r="A4" t="s">
        <v>74</v>
      </c>
      <c r="B4" t="s">
        <v>88</v>
      </c>
      <c r="C4" t="s">
        <v>58</v>
      </c>
      <c r="D4" t="s">
        <v>104</v>
      </c>
      <c r="E4" t="s">
        <v>153</v>
      </c>
      <c r="F4" t="s">
        <v>174</v>
      </c>
      <c r="G4" s="4">
        <v>7.75</v>
      </c>
    </row>
    <row r="5" spans="1:8" x14ac:dyDescent="0.35">
      <c r="A5" t="s">
        <v>74</v>
      </c>
      <c r="B5" t="s">
        <v>88</v>
      </c>
      <c r="C5" t="s">
        <v>58</v>
      </c>
      <c r="D5" t="s">
        <v>104</v>
      </c>
      <c r="E5" t="s">
        <v>153</v>
      </c>
      <c r="F5" t="s">
        <v>175</v>
      </c>
      <c r="G5" s="4">
        <v>7.75</v>
      </c>
    </row>
    <row r="6" spans="1:8" x14ac:dyDescent="0.35">
      <c r="A6" t="s">
        <v>74</v>
      </c>
      <c r="B6" t="s">
        <v>88</v>
      </c>
      <c r="C6" t="s">
        <v>58</v>
      </c>
      <c r="D6" t="s">
        <v>104</v>
      </c>
      <c r="E6" t="s">
        <v>153</v>
      </c>
      <c r="F6" t="s">
        <v>176</v>
      </c>
      <c r="G6" s="4">
        <v>7.75</v>
      </c>
    </row>
    <row r="7" spans="1:8" x14ac:dyDescent="0.35">
      <c r="A7" t="s">
        <v>74</v>
      </c>
      <c r="B7" t="s">
        <v>88</v>
      </c>
      <c r="C7" t="s">
        <v>58</v>
      </c>
      <c r="D7" t="s">
        <v>104</v>
      </c>
      <c r="E7" t="s">
        <v>153</v>
      </c>
      <c r="F7" t="s">
        <v>177</v>
      </c>
      <c r="G7" s="4">
        <v>8.25</v>
      </c>
    </row>
    <row r="8" spans="1:8" x14ac:dyDescent="0.35">
      <c r="A8" t="s">
        <v>74</v>
      </c>
      <c r="B8" t="s">
        <v>88</v>
      </c>
      <c r="C8" t="s">
        <v>58</v>
      </c>
      <c r="D8" t="s">
        <v>66</v>
      </c>
      <c r="E8" t="s">
        <v>155</v>
      </c>
      <c r="F8" t="s">
        <v>175</v>
      </c>
      <c r="G8" s="4">
        <v>6.95</v>
      </c>
    </row>
    <row r="9" spans="1:8" x14ac:dyDescent="0.35">
      <c r="A9" t="s">
        <v>74</v>
      </c>
      <c r="B9" t="s">
        <v>88</v>
      </c>
      <c r="C9" t="s">
        <v>58</v>
      </c>
      <c r="D9" t="s">
        <v>66</v>
      </c>
      <c r="E9" t="s">
        <v>155</v>
      </c>
      <c r="F9" t="s">
        <v>176</v>
      </c>
      <c r="G9" s="4">
        <v>7.95</v>
      </c>
    </row>
    <row r="10" spans="1:8" x14ac:dyDescent="0.35">
      <c r="A10" t="s">
        <v>74</v>
      </c>
      <c r="B10" t="s">
        <v>88</v>
      </c>
      <c r="C10" t="s">
        <v>58</v>
      </c>
      <c r="D10" t="s">
        <v>66</v>
      </c>
      <c r="E10" t="s">
        <v>155</v>
      </c>
      <c r="F10" t="s">
        <v>177</v>
      </c>
      <c r="G10" s="4">
        <v>6.95</v>
      </c>
    </row>
    <row r="11" spans="1:8" x14ac:dyDescent="0.35">
      <c r="A11" s="11"/>
      <c r="B11" s="11"/>
      <c r="C11" s="11"/>
      <c r="D11" s="11"/>
      <c r="E11" s="11" t="s">
        <v>210</v>
      </c>
      <c r="F11" s="11" t="s">
        <v>254</v>
      </c>
      <c r="G11" s="13">
        <v>0</v>
      </c>
    </row>
    <row r="12" spans="1:8" x14ac:dyDescent="0.35">
      <c r="E12" s="2" t="s">
        <v>214</v>
      </c>
      <c r="F12" s="2" t="s">
        <v>215</v>
      </c>
      <c r="G12" s="18">
        <v>0</v>
      </c>
    </row>
    <row r="13" spans="1:8" x14ac:dyDescent="0.35">
      <c r="A13" t="s">
        <v>74</v>
      </c>
      <c r="B13" t="s">
        <v>67</v>
      </c>
      <c r="C13" t="s">
        <v>58</v>
      </c>
      <c r="D13" t="s">
        <v>104</v>
      </c>
      <c r="E13" t="s">
        <v>153</v>
      </c>
      <c r="F13" t="s">
        <v>90</v>
      </c>
      <c r="G13" s="4">
        <v>6</v>
      </c>
    </row>
    <row r="14" spans="1:8" x14ac:dyDescent="0.35">
      <c r="A14" t="s">
        <v>74</v>
      </c>
      <c r="B14" t="s">
        <v>67</v>
      </c>
      <c r="C14" t="s">
        <v>58</v>
      </c>
      <c r="D14" t="s">
        <v>66</v>
      </c>
      <c r="E14" t="s">
        <v>155</v>
      </c>
      <c r="F14" t="s">
        <v>68</v>
      </c>
      <c r="G14" s="4">
        <v>5</v>
      </c>
    </row>
    <row r="15" spans="1:8" x14ac:dyDescent="0.35">
      <c r="A15" s="11"/>
      <c r="B15" s="11"/>
      <c r="C15" s="11"/>
      <c r="D15" s="11"/>
      <c r="E15" s="11" t="s">
        <v>210</v>
      </c>
      <c r="F15" s="11" t="s">
        <v>254</v>
      </c>
      <c r="G15" s="24">
        <v>0</v>
      </c>
    </row>
    <row r="16" spans="1:8" x14ac:dyDescent="0.35">
      <c r="E16" t="s">
        <v>214</v>
      </c>
      <c r="F16" t="s">
        <v>215</v>
      </c>
      <c r="G16" s="4">
        <v>0</v>
      </c>
    </row>
    <row r="17" spans="1:9" x14ac:dyDescent="0.35">
      <c r="A17" t="s">
        <v>74</v>
      </c>
      <c r="B17" t="s">
        <v>92</v>
      </c>
      <c r="C17" t="s">
        <v>66</v>
      </c>
      <c r="D17" t="s">
        <v>66</v>
      </c>
      <c r="E17" t="s">
        <v>156</v>
      </c>
      <c r="F17" t="s">
        <v>93</v>
      </c>
      <c r="G17" s="4">
        <v>0.08</v>
      </c>
    </row>
    <row r="18" spans="1:9" x14ac:dyDescent="0.35">
      <c r="A18" s="11"/>
      <c r="B18" s="11"/>
      <c r="C18" s="11"/>
      <c r="D18" s="11"/>
      <c r="E18" s="11" t="s">
        <v>210</v>
      </c>
      <c r="F18" s="11" t="s">
        <v>254</v>
      </c>
      <c r="G18" s="24">
        <v>0</v>
      </c>
    </row>
    <row r="19" spans="1:9" x14ac:dyDescent="0.35">
      <c r="E19" s="2" t="s">
        <v>214</v>
      </c>
      <c r="F19" s="2" t="s">
        <v>215</v>
      </c>
      <c r="G19" s="18">
        <v>0</v>
      </c>
    </row>
    <row r="20" spans="1:9" x14ac:dyDescent="0.35">
      <c r="A20" t="s">
        <v>74</v>
      </c>
      <c r="B20" t="s">
        <v>69</v>
      </c>
      <c r="C20" t="s">
        <v>104</v>
      </c>
      <c r="D20" t="s">
        <v>104</v>
      </c>
      <c r="E20" t="s">
        <v>104</v>
      </c>
      <c r="F20" t="s">
        <v>94</v>
      </c>
      <c r="G20" s="4">
        <v>2.27</v>
      </c>
      <c r="I20" t="s">
        <v>105</v>
      </c>
    </row>
    <row r="21" spans="1:9" x14ac:dyDescent="0.35">
      <c r="A21" t="s">
        <v>74</v>
      </c>
      <c r="B21" t="s">
        <v>69</v>
      </c>
      <c r="C21" t="s">
        <v>65</v>
      </c>
      <c r="D21" t="s">
        <v>66</v>
      </c>
      <c r="E21" t="s">
        <v>154</v>
      </c>
      <c r="F21" t="s">
        <v>206</v>
      </c>
      <c r="G21" s="4">
        <v>2.15</v>
      </c>
    </row>
    <row r="22" spans="1:9" x14ac:dyDescent="0.35">
      <c r="A22" s="11"/>
      <c r="B22" s="11"/>
      <c r="C22" s="11"/>
      <c r="D22" s="11"/>
      <c r="E22" s="11" t="s">
        <v>210</v>
      </c>
      <c r="F22" s="11" t="s">
        <v>254</v>
      </c>
      <c r="G22" s="24">
        <v>0</v>
      </c>
    </row>
    <row r="23" spans="1:9" x14ac:dyDescent="0.35">
      <c r="E23" s="2" t="s">
        <v>214</v>
      </c>
      <c r="F23" s="2" t="s">
        <v>215</v>
      </c>
      <c r="G23" s="18">
        <v>0</v>
      </c>
    </row>
    <row r="24" spans="1:9" x14ac:dyDescent="0.35">
      <c r="A24" t="s">
        <v>74</v>
      </c>
      <c r="B24" t="s">
        <v>59</v>
      </c>
      <c r="C24" t="s">
        <v>104</v>
      </c>
      <c r="D24" t="s">
        <v>104</v>
      </c>
      <c r="E24" t="s">
        <v>104</v>
      </c>
      <c r="F24" t="s">
        <v>60</v>
      </c>
      <c r="G24" s="4">
        <v>0.59000000000000008</v>
      </c>
    </row>
    <row r="25" spans="1:9" x14ac:dyDescent="0.35">
      <c r="A25" t="s">
        <v>74</v>
      </c>
      <c r="B25" t="s">
        <v>59</v>
      </c>
      <c r="C25" t="s">
        <v>104</v>
      </c>
      <c r="D25" t="s">
        <v>104</v>
      </c>
      <c r="E25" t="s">
        <v>104</v>
      </c>
      <c r="F25" t="s">
        <v>61</v>
      </c>
      <c r="G25" s="4">
        <v>1.6900000000000002</v>
      </c>
    </row>
    <row r="26" spans="1:9" x14ac:dyDescent="0.35">
      <c r="A26" t="s">
        <v>74</v>
      </c>
      <c r="B26" t="s">
        <v>59</v>
      </c>
      <c r="C26" t="s">
        <v>104</v>
      </c>
      <c r="D26" t="s">
        <v>104</v>
      </c>
      <c r="E26" t="s">
        <v>104</v>
      </c>
      <c r="F26" t="s">
        <v>62</v>
      </c>
      <c r="G26" s="4">
        <v>0.35</v>
      </c>
    </row>
    <row r="27" spans="1:9" x14ac:dyDescent="0.35">
      <c r="A27" t="s">
        <v>74</v>
      </c>
      <c r="B27" t="s">
        <v>59</v>
      </c>
      <c r="C27" t="s">
        <v>66</v>
      </c>
      <c r="D27" t="s">
        <v>66</v>
      </c>
      <c r="E27" t="s">
        <v>156</v>
      </c>
      <c r="F27" t="s">
        <v>95</v>
      </c>
      <c r="G27" s="6">
        <v>0.03</v>
      </c>
    </row>
    <row r="28" spans="1:9" x14ac:dyDescent="0.35">
      <c r="E28" t="s">
        <v>210</v>
      </c>
      <c r="F28" t="s">
        <v>254</v>
      </c>
      <c r="G28" s="4">
        <v>0</v>
      </c>
    </row>
    <row r="29" spans="1:9" x14ac:dyDescent="0.35">
      <c r="G29" s="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CF5A6-F4D2-4A2B-AEF4-88A0BA495CFC}">
  <dimension ref="A1:H24"/>
  <sheetViews>
    <sheetView workbookViewId="0">
      <selection activeCell="F12" sqref="F12"/>
    </sheetView>
  </sheetViews>
  <sheetFormatPr defaultColWidth="8.81640625" defaultRowHeight="14.5" x14ac:dyDescent="0.35"/>
  <cols>
    <col min="1" max="1" width="14.6328125" bestFit="1" customWidth="1"/>
    <col min="2" max="2" width="17.453125" bestFit="1" customWidth="1"/>
    <col min="3" max="3" width="22.81640625" bestFit="1" customWidth="1"/>
    <col min="4" max="4" width="30.36328125" bestFit="1" customWidth="1"/>
    <col min="5" max="5" width="32.6328125" bestFit="1" customWidth="1"/>
    <col min="6" max="6" width="67.81640625" bestFit="1" customWidth="1"/>
    <col min="7" max="7" width="13.1796875" style="4" bestFit="1" customWidth="1"/>
  </cols>
  <sheetData>
    <row r="1" spans="1:8" x14ac:dyDescent="0.35">
      <c r="A1" s="1" t="s">
        <v>0</v>
      </c>
      <c r="B1" s="1" t="s">
        <v>29</v>
      </c>
      <c r="C1" s="1" t="s">
        <v>23</v>
      </c>
      <c r="D1" s="1" t="s">
        <v>24</v>
      </c>
      <c r="E1" s="1" t="s">
        <v>151</v>
      </c>
      <c r="F1" s="1" t="s">
        <v>1</v>
      </c>
      <c r="G1" s="5" t="s">
        <v>25</v>
      </c>
      <c r="H1" s="1"/>
    </row>
    <row r="2" spans="1:8" x14ac:dyDescent="0.35">
      <c r="A2" s="2"/>
      <c r="B2" s="2"/>
      <c r="C2" s="2"/>
      <c r="D2" s="2"/>
      <c r="E2" s="2" t="s">
        <v>214</v>
      </c>
      <c r="F2" s="2" t="s">
        <v>215</v>
      </c>
      <c r="G2" s="18">
        <v>0</v>
      </c>
      <c r="H2" s="2"/>
    </row>
    <row r="3" spans="1:8" x14ac:dyDescent="0.35">
      <c r="A3" t="s">
        <v>73</v>
      </c>
      <c r="B3" t="s">
        <v>89</v>
      </c>
      <c r="C3" t="s">
        <v>65</v>
      </c>
      <c r="D3" t="s">
        <v>66</v>
      </c>
      <c r="E3" t="s">
        <v>154</v>
      </c>
      <c r="F3" t="s">
        <v>411</v>
      </c>
      <c r="G3" s="4">
        <v>22</v>
      </c>
    </row>
    <row r="4" spans="1:8" x14ac:dyDescent="0.35">
      <c r="A4" t="s">
        <v>73</v>
      </c>
      <c r="B4" t="s">
        <v>89</v>
      </c>
      <c r="C4" t="s">
        <v>65</v>
      </c>
      <c r="D4" t="s">
        <v>66</v>
      </c>
      <c r="E4" t="s">
        <v>154</v>
      </c>
      <c r="F4" t="s">
        <v>412</v>
      </c>
      <c r="G4" s="4">
        <v>22</v>
      </c>
    </row>
    <row r="5" spans="1:8" x14ac:dyDescent="0.35">
      <c r="A5" t="s">
        <v>73</v>
      </c>
      <c r="B5" t="s">
        <v>89</v>
      </c>
      <c r="C5" t="s">
        <v>65</v>
      </c>
      <c r="D5" t="s">
        <v>66</v>
      </c>
      <c r="E5" t="s">
        <v>154</v>
      </c>
      <c r="F5" t="s">
        <v>413</v>
      </c>
      <c r="G5" s="4">
        <v>22</v>
      </c>
    </row>
    <row r="6" spans="1:8" x14ac:dyDescent="0.35">
      <c r="A6" t="s">
        <v>73</v>
      </c>
      <c r="B6" t="s">
        <v>89</v>
      </c>
      <c r="C6" t="s">
        <v>40</v>
      </c>
      <c r="D6" t="s">
        <v>197</v>
      </c>
      <c r="E6" t="s">
        <v>198</v>
      </c>
      <c r="F6" t="s">
        <v>408</v>
      </c>
      <c r="G6" s="4">
        <v>117</v>
      </c>
    </row>
    <row r="7" spans="1:8" x14ac:dyDescent="0.35">
      <c r="A7" t="s">
        <v>73</v>
      </c>
      <c r="B7" t="s">
        <v>89</v>
      </c>
      <c r="C7" t="s">
        <v>40</v>
      </c>
      <c r="D7" t="s">
        <v>197</v>
      </c>
      <c r="E7" t="s">
        <v>198</v>
      </c>
      <c r="F7" t="s">
        <v>414</v>
      </c>
      <c r="G7" s="4">
        <v>105</v>
      </c>
    </row>
    <row r="8" spans="1:8" x14ac:dyDescent="0.35">
      <c r="A8" t="s">
        <v>73</v>
      </c>
      <c r="B8" t="s">
        <v>89</v>
      </c>
      <c r="C8" t="s">
        <v>40</v>
      </c>
      <c r="D8" t="s">
        <v>197</v>
      </c>
      <c r="E8" t="s">
        <v>198</v>
      </c>
      <c r="F8" t="s">
        <v>415</v>
      </c>
      <c r="G8" s="4">
        <v>102</v>
      </c>
    </row>
    <row r="9" spans="1:8" x14ac:dyDescent="0.35">
      <c r="A9" t="s">
        <v>73</v>
      </c>
      <c r="B9" t="s">
        <v>89</v>
      </c>
      <c r="C9" t="s">
        <v>40</v>
      </c>
      <c r="D9" t="s">
        <v>197</v>
      </c>
      <c r="E9" t="s">
        <v>198</v>
      </c>
      <c r="F9" t="s">
        <v>409</v>
      </c>
      <c r="G9" s="4">
        <v>99</v>
      </c>
    </row>
    <row r="10" spans="1:8" x14ac:dyDescent="0.35">
      <c r="A10" t="s">
        <v>73</v>
      </c>
      <c r="B10" t="s">
        <v>89</v>
      </c>
      <c r="C10" t="s">
        <v>40</v>
      </c>
      <c r="D10" t="s">
        <v>197</v>
      </c>
      <c r="E10" t="s">
        <v>198</v>
      </c>
      <c r="F10" t="s">
        <v>410</v>
      </c>
      <c r="G10" s="4">
        <v>96</v>
      </c>
    </row>
    <row r="11" spans="1:8" x14ac:dyDescent="0.35">
      <c r="A11" t="s">
        <v>73</v>
      </c>
      <c r="B11" t="s">
        <v>89</v>
      </c>
      <c r="C11" t="s">
        <v>101</v>
      </c>
      <c r="D11" t="s">
        <v>197</v>
      </c>
      <c r="E11" t="s">
        <v>199</v>
      </c>
      <c r="F11" t="s">
        <v>203</v>
      </c>
      <c r="G11" s="4">
        <v>35</v>
      </c>
    </row>
    <row r="12" spans="1:8" x14ac:dyDescent="0.35">
      <c r="A12" t="s">
        <v>73</v>
      </c>
      <c r="B12" t="s">
        <v>89</v>
      </c>
      <c r="C12" t="s">
        <v>101</v>
      </c>
      <c r="D12" t="s">
        <v>197</v>
      </c>
      <c r="E12" t="s">
        <v>199</v>
      </c>
      <c r="F12" t="s">
        <v>204</v>
      </c>
      <c r="G12" s="4">
        <v>35</v>
      </c>
    </row>
    <row r="13" spans="1:8" x14ac:dyDescent="0.35">
      <c r="A13" t="s">
        <v>73</v>
      </c>
      <c r="B13" t="s">
        <v>89</v>
      </c>
      <c r="C13" t="s">
        <v>101</v>
      </c>
      <c r="D13" t="s">
        <v>197</v>
      </c>
      <c r="E13" t="s">
        <v>199</v>
      </c>
      <c r="F13" t="s">
        <v>205</v>
      </c>
      <c r="G13" s="4">
        <v>35</v>
      </c>
    </row>
    <row r="14" spans="1:8" x14ac:dyDescent="0.35">
      <c r="A14" s="11"/>
      <c r="B14" s="11"/>
      <c r="C14" s="11"/>
      <c r="D14" s="11"/>
      <c r="E14" s="11" t="s">
        <v>210</v>
      </c>
      <c r="F14" s="11" t="s">
        <v>254</v>
      </c>
      <c r="G14" s="24">
        <v>0</v>
      </c>
    </row>
    <row r="15" spans="1:8" x14ac:dyDescent="0.35">
      <c r="E15" s="2" t="s">
        <v>214</v>
      </c>
      <c r="F15" s="2" t="s">
        <v>215</v>
      </c>
      <c r="G15" s="18">
        <v>0</v>
      </c>
    </row>
    <row r="16" spans="1:8" x14ac:dyDescent="0.35">
      <c r="A16" t="s">
        <v>73</v>
      </c>
      <c r="B16" t="s">
        <v>59</v>
      </c>
      <c r="C16" t="s">
        <v>104</v>
      </c>
      <c r="D16" t="s">
        <v>104</v>
      </c>
      <c r="E16" t="s">
        <v>104</v>
      </c>
      <c r="F16" t="s">
        <v>60</v>
      </c>
      <c r="G16" s="4">
        <v>0.59000000000000008</v>
      </c>
    </row>
    <row r="17" spans="1:7" x14ac:dyDescent="0.35">
      <c r="A17" t="s">
        <v>73</v>
      </c>
      <c r="B17" t="s">
        <v>59</v>
      </c>
      <c r="C17" t="s">
        <v>104</v>
      </c>
      <c r="D17" t="s">
        <v>104</v>
      </c>
      <c r="E17" t="s">
        <v>104</v>
      </c>
      <c r="F17" t="s">
        <v>61</v>
      </c>
      <c r="G17" s="4">
        <v>1.6900000000000002</v>
      </c>
    </row>
    <row r="18" spans="1:7" x14ac:dyDescent="0.35">
      <c r="A18" t="s">
        <v>73</v>
      </c>
      <c r="B18" t="s">
        <v>59</v>
      </c>
      <c r="C18" t="s">
        <v>104</v>
      </c>
      <c r="D18" t="s">
        <v>104</v>
      </c>
      <c r="E18" t="s">
        <v>104</v>
      </c>
      <c r="F18" t="s">
        <v>62</v>
      </c>
      <c r="G18" s="4">
        <v>0.35</v>
      </c>
    </row>
    <row r="19" spans="1:7" x14ac:dyDescent="0.35">
      <c r="A19" t="s">
        <v>73</v>
      </c>
      <c r="B19" t="s">
        <v>59</v>
      </c>
      <c r="C19" t="s">
        <v>66</v>
      </c>
      <c r="D19" t="s">
        <v>66</v>
      </c>
      <c r="E19" t="s">
        <v>156</v>
      </c>
      <c r="F19" t="s">
        <v>95</v>
      </c>
      <c r="G19" s="6">
        <v>3.4000000000000002E-2</v>
      </c>
    </row>
    <row r="20" spans="1:7" x14ac:dyDescent="0.35">
      <c r="A20" s="11"/>
      <c r="B20" s="11"/>
      <c r="C20" s="11"/>
      <c r="D20" s="11"/>
      <c r="E20" s="11" t="s">
        <v>210</v>
      </c>
      <c r="F20" s="11" t="s">
        <v>254</v>
      </c>
      <c r="G20" s="24">
        <v>0</v>
      </c>
    </row>
    <row r="21" spans="1:7" x14ac:dyDescent="0.35">
      <c r="E21" s="2" t="s">
        <v>214</v>
      </c>
      <c r="F21" s="2" t="s">
        <v>215</v>
      </c>
      <c r="G21" s="18">
        <v>0</v>
      </c>
    </row>
    <row r="22" spans="1:7" x14ac:dyDescent="0.35">
      <c r="A22" t="s">
        <v>73</v>
      </c>
      <c r="B22" t="s">
        <v>69</v>
      </c>
      <c r="C22" t="s">
        <v>104</v>
      </c>
      <c r="D22" t="s">
        <v>104</v>
      </c>
      <c r="E22" t="s">
        <v>104</v>
      </c>
      <c r="F22" t="s">
        <v>94</v>
      </c>
      <c r="G22" s="4">
        <v>2.27</v>
      </c>
    </row>
    <row r="23" spans="1:7" x14ac:dyDescent="0.35">
      <c r="A23" t="s">
        <v>73</v>
      </c>
      <c r="B23" t="s">
        <v>69</v>
      </c>
      <c r="C23" t="s">
        <v>65</v>
      </c>
      <c r="D23" t="s">
        <v>66</v>
      </c>
      <c r="E23" t="s">
        <v>154</v>
      </c>
      <c r="F23" t="s">
        <v>206</v>
      </c>
      <c r="G23" s="4">
        <v>2.15</v>
      </c>
    </row>
    <row r="24" spans="1:7" x14ac:dyDescent="0.35">
      <c r="A24" s="11"/>
      <c r="B24" s="11"/>
      <c r="C24" s="11"/>
      <c r="D24" s="11"/>
      <c r="E24" s="11" t="s">
        <v>210</v>
      </c>
      <c r="F24" s="11" t="s">
        <v>254</v>
      </c>
      <c r="G24" s="24">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F7EA2-0994-4D5D-9E90-1CB9980EF474}">
  <dimension ref="A1:F20"/>
  <sheetViews>
    <sheetView workbookViewId="0"/>
  </sheetViews>
  <sheetFormatPr defaultColWidth="8.81640625" defaultRowHeight="14.5" x14ac:dyDescent="0.35"/>
  <sheetData>
    <row r="1" spans="1:6" x14ac:dyDescent="0.35">
      <c r="A1" t="s">
        <v>214</v>
      </c>
      <c r="B1" t="s">
        <v>16</v>
      </c>
      <c r="C1" t="s">
        <v>40</v>
      </c>
      <c r="D1" t="s">
        <v>28</v>
      </c>
      <c r="E1" t="s">
        <v>210</v>
      </c>
    </row>
    <row r="2" spans="1:6" x14ac:dyDescent="0.35">
      <c r="A2" t="s">
        <v>16</v>
      </c>
      <c r="B2" t="s">
        <v>49</v>
      </c>
      <c r="C2" t="s">
        <v>47</v>
      </c>
      <c r="D2" t="s">
        <v>48</v>
      </c>
    </row>
    <row r="3" spans="1:6" x14ac:dyDescent="0.35">
      <c r="A3" t="s">
        <v>210</v>
      </c>
      <c r="B3" t="s">
        <v>248</v>
      </c>
    </row>
    <row r="4" spans="1:6" x14ac:dyDescent="0.35">
      <c r="A4" t="s">
        <v>214</v>
      </c>
      <c r="B4" t="s">
        <v>215</v>
      </c>
    </row>
    <row r="5" spans="1:6" x14ac:dyDescent="0.35">
      <c r="A5" t="s">
        <v>40</v>
      </c>
      <c r="B5" t="s">
        <v>52</v>
      </c>
      <c r="C5" t="s">
        <v>51</v>
      </c>
      <c r="D5" t="s">
        <v>54</v>
      </c>
      <c r="E5" t="s">
        <v>55</v>
      </c>
      <c r="F5" t="s">
        <v>53</v>
      </c>
    </row>
    <row r="6" spans="1:6" x14ac:dyDescent="0.35">
      <c r="A6" t="s">
        <v>28</v>
      </c>
      <c r="B6" t="s">
        <v>43</v>
      </c>
      <c r="C6" t="s">
        <v>42</v>
      </c>
      <c r="D6" t="s">
        <v>44</v>
      </c>
    </row>
    <row r="7" spans="1:6" x14ac:dyDescent="0.35">
      <c r="A7" t="s">
        <v>216</v>
      </c>
      <c r="B7">
        <v>19</v>
      </c>
    </row>
    <row r="8" spans="1:6" x14ac:dyDescent="0.35">
      <c r="A8" t="s">
        <v>217</v>
      </c>
      <c r="B8">
        <v>19</v>
      </c>
    </row>
    <row r="9" spans="1:6" x14ac:dyDescent="0.35">
      <c r="A9" t="s">
        <v>218</v>
      </c>
      <c r="B9">
        <v>19</v>
      </c>
    </row>
    <row r="10" spans="1:6" x14ac:dyDescent="0.35">
      <c r="A10" t="s">
        <v>249</v>
      </c>
      <c r="B10">
        <v>0</v>
      </c>
    </row>
    <row r="11" spans="1:6" x14ac:dyDescent="0.35">
      <c r="A11" t="s">
        <v>219</v>
      </c>
      <c r="B11">
        <v>0</v>
      </c>
    </row>
    <row r="12" spans="1:6" x14ac:dyDescent="0.35">
      <c r="A12" t="s">
        <v>220</v>
      </c>
      <c r="B12">
        <v>14.73</v>
      </c>
    </row>
    <row r="13" spans="1:6" x14ac:dyDescent="0.35">
      <c r="A13" t="s">
        <v>221</v>
      </c>
      <c r="B13">
        <v>18.29</v>
      </c>
    </row>
    <row r="14" spans="1:6" x14ac:dyDescent="0.35">
      <c r="A14" t="s">
        <v>222</v>
      </c>
      <c r="B14">
        <v>12.68</v>
      </c>
    </row>
    <row r="15" spans="1:6" x14ac:dyDescent="0.35">
      <c r="A15" t="s">
        <v>223</v>
      </c>
      <c r="B15">
        <v>12.23</v>
      </c>
    </row>
    <row r="16" spans="1:6" x14ac:dyDescent="0.35">
      <c r="A16" t="s">
        <v>224</v>
      </c>
      <c r="B16">
        <v>13.76</v>
      </c>
    </row>
    <row r="17" spans="1:6" x14ac:dyDescent="0.35">
      <c r="A17" t="s">
        <v>225</v>
      </c>
      <c r="B17">
        <v>28.58</v>
      </c>
    </row>
    <row r="18" spans="1:6" x14ac:dyDescent="0.35">
      <c r="A18" t="s">
        <v>226</v>
      </c>
      <c r="B18">
        <v>39.479999999999997</v>
      </c>
    </row>
    <row r="19" spans="1:6" x14ac:dyDescent="0.35">
      <c r="A19" t="s">
        <v>227</v>
      </c>
      <c r="B19">
        <v>26.63</v>
      </c>
    </row>
    <row r="20" spans="1:6" x14ac:dyDescent="0.35">
      <c r="A20" t="s">
        <v>228</v>
      </c>
      <c r="B20" t="s">
        <v>229</v>
      </c>
      <c r="C20">
        <v>0</v>
      </c>
      <c r="D20">
        <v>3</v>
      </c>
      <c r="E20">
        <v>7</v>
      </c>
      <c r="F20" t="s">
        <v>250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Disclaimer</vt:lpstr>
      <vt:lpstr>Acreage by Gear</vt:lpstr>
      <vt:lpstr>Gear Costs</vt:lpstr>
      <vt:lpstr>ALS</vt:lpstr>
      <vt:lpstr>FC</vt:lpstr>
      <vt:lpstr>SAFB</vt:lpstr>
      <vt:lpstr>FB side</vt:lpstr>
      <vt:lpstr>FB Top</vt:lpstr>
      <vt:lpstr>List</vt:lpstr>
      <vt:lpstr>List1</vt:lpstr>
      <vt:lpstr>List2</vt:lpstr>
      <vt:lpstr>List3</vt:lpstr>
      <vt:lpstr>List4</vt:lpstr>
      <vt:lpstr>List5</vt:lpstr>
      <vt:lpstr>List6</vt:lpstr>
      <vt:lpstr>List7</vt:lpstr>
      <vt:lpstr>List8</vt:lpstr>
      <vt:lpstr>List9</vt:lpstr>
      <vt:lpstr>List10</vt:lpstr>
      <vt:lpstr>List11</vt:lpstr>
      <vt:lpstr>List12</vt:lpstr>
      <vt:lpstr>List13</vt:lpstr>
      <vt:lpstr>List14</vt:lpstr>
      <vt:lpstr>List15</vt:lpstr>
      <vt:lpstr>List16</vt:lpstr>
      <vt:lpstr>List17</vt:lpstr>
      <vt:lpstr>List18</vt:lpstr>
      <vt:lpstr>List19</vt:lpstr>
      <vt:lpstr>List20</vt:lpstr>
      <vt:lpstr>List21</vt:lpstr>
      <vt:lpstr>List22</vt:lpstr>
      <vt:lpstr>List23</vt:lpstr>
      <vt:lpstr>List24</vt:lpstr>
      <vt:lpstr>List25</vt:lpstr>
      <vt:lpstr>List26</vt:lpstr>
      <vt:lpstr>List27</vt:lpstr>
      <vt:lpstr>List28</vt:lpstr>
      <vt:lpstr>List29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Vicki Pruente</dc:creator>
  <cp:lastModifiedBy>Russell Grice</cp:lastModifiedBy>
  <dcterms:created xsi:type="dcterms:W3CDTF">2022-10-17T18:35:07Z</dcterms:created>
  <dcterms:modified xsi:type="dcterms:W3CDTF">2023-05-18T02:24:18Z</dcterms:modified>
</cp:coreProperties>
</file>