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New Excel Files/"/>
    </mc:Choice>
  </mc:AlternateContent>
  <xr:revisionPtr revIDLastSave="0" documentId="8_{487A5467-3984-3945-84A0-E92B6105A7AE}" xr6:coauthVersionLast="47" xr6:coauthVersionMax="47" xr10:uidLastSave="{00000000-0000-0000-0000-000000000000}"/>
  <bookViews>
    <workbookView xWindow="0" yWindow="500" windowWidth="16340" windowHeight="26160" xr2:uid="{00000000-000D-0000-FFFF-FFFF00000000}"/>
  </bookViews>
  <sheets>
    <sheet name="CottonNRed25" sheetId="3" r:id="rId1"/>
    <sheet name="Sheet1" sheetId="2" r:id="rId2"/>
  </sheets>
  <definedNames>
    <definedName name="_xlnm.Print_Area" localSheetId="0">CottonNRed25!$A$1:$G$68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D36" i="3"/>
  <c r="F57" i="3" l="1"/>
  <c r="G57" i="3" s="1"/>
  <c r="D57" i="3" l="1"/>
  <c r="C57" i="3" s="1"/>
  <c r="B62" i="3" l="1"/>
  <c r="B61" i="3"/>
  <c r="B58" i="3"/>
  <c r="B59" i="3"/>
  <c r="B60" i="3"/>
  <c r="F11" i="3" l="1"/>
  <c r="F12" i="3"/>
  <c r="F13" i="3"/>
  <c r="D15" i="3"/>
  <c r="F15" i="3" s="1"/>
  <c r="F26" i="3"/>
  <c r="D37" i="3"/>
  <c r="F37" i="3" s="1"/>
  <c r="F18" i="3"/>
  <c r="F19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D38" i="3"/>
  <c r="F38" i="3" s="1"/>
  <c r="D39" i="3"/>
  <c r="F39" i="3" s="1"/>
  <c r="F44" i="3"/>
  <c r="F45" i="3"/>
  <c r="F46" i="3"/>
  <c r="F51" i="2"/>
  <c r="D51" i="2"/>
  <c r="F49" i="2"/>
  <c r="B49" i="2"/>
  <c r="F48" i="2"/>
  <c r="E45" i="2"/>
  <c r="F36" i="3" l="1"/>
  <c r="F61" i="3" s="1"/>
  <c r="D59" i="3" l="1"/>
  <c r="G60" i="3"/>
  <c r="D58" i="3"/>
  <c r="F60" i="3"/>
  <c r="G61" i="3"/>
  <c r="C59" i="3"/>
  <c r="E61" i="3"/>
  <c r="G59" i="3"/>
  <c r="E60" i="3"/>
  <c r="C62" i="3"/>
  <c r="D62" i="3"/>
  <c r="E58" i="3"/>
  <c r="E59" i="3"/>
  <c r="F62" i="3"/>
  <c r="C60" i="3"/>
  <c r="F59" i="3"/>
  <c r="D47" i="3"/>
  <c r="F47" i="3" s="1"/>
  <c r="F49" i="3" s="1"/>
  <c r="F51" i="3" s="1"/>
  <c r="F58" i="3"/>
  <c r="C61" i="3"/>
  <c r="E62" i="3"/>
  <c r="G62" i="3"/>
  <c r="D61" i="3"/>
  <c r="D60" i="3"/>
  <c r="G58" i="3"/>
  <c r="C58" i="3"/>
</calcChain>
</file>

<file path=xl/sharedStrings.xml><?xml version="1.0" encoding="utf-8"?>
<sst xmlns="http://schemas.openxmlformats.org/spreadsheetml/2006/main" count="185" uniqueCount="97">
  <si>
    <t>COTTON  North Reduced Tillage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</si>
  <si>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</si>
  <si>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</si>
  <si>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</si>
  <si>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</si>
  <si>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</si>
  <si>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</si>
  <si>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</si>
  <si>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</si>
  <si>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</si>
  <si>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</si>
  <si>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</si>
  <si>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</si>
  <si>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</si>
  <si>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</si>
  <si>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</si>
  <si>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</si>
  <si>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</si>
  <si>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</si>
  <si>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</si>
  <si>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</si>
  <si>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</si>
  <si>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>Seed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</si>
  <si>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</si>
  <si>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</si>
  <si>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</si>
  <si>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</si>
  <si>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</si>
  <si>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</si>
  <si>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</si>
  <si>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</si>
  <si>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</si>
  <si>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</si>
  <si>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</si>
  <si>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</si>
  <si>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</si>
  <si>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</si>
  <si>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</si>
  <si>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</si>
  <si>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</si>
  <si>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</si>
  <si>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</si>
  <si>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</si>
  <si>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</si>
  <si>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</si>
  <si>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</si>
  <si>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</si>
  <si>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</si>
  <si>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</si>
  <si>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</si>
  <si>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</si>
  <si>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</si>
  <si>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Gin/Whse./Loadout/Rec</t>
  </si>
  <si>
    <t>LB</t>
  </si>
  <si>
    <t>Classing/Promotion Fee</t>
  </si>
  <si>
    <t>BALE</t>
  </si>
  <si>
    <t>Cottonseed Credit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</si>
  <si>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</si>
  <si>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</si>
  <si>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</si>
  <si>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</si>
  <si>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</si>
  <si>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</si>
  <si>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</si>
  <si>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</si>
  <si>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</si>
  <si>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</si>
  <si>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</si>
  <si>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</si>
  <si>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</si>
  <si>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</si>
  <si>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</si>
  <si>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</si>
  <si>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</si>
  <si>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</si>
  <si>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</si>
  <si>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</si>
  <si>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</si>
  <si>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</si>
  <si>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</si>
  <si>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</si>
  <si>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</si>
  <si>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</si>
  <si>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</si>
  <si>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</si>
  <si>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</si>
  <si>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</si>
  <si>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</si>
  <si>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</si>
  <si>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</si>
  <si>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</si>
  <si>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</si>
  <si>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</si>
  <si>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</si>
  <si>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</si>
  <si>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ALABAMA, 2025</t>
  </si>
  <si>
    <t>The Alabama Cooperative Extension System (Alabama A&amp;M University and Auburn University) is an equal opportunity educator, employer, and provider. Revised September 2025, ANR-2852 © 2025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</si>
</sst>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b/>
      <sz val="8.5"/>
      <color theme="8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89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2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2" applyNumberFormat="1" applyFont="1" applyBorder="1" applyAlignment="1" applyProtection="1">
      <alignment horizontal="center"/>
      <protection locked="0"/>
    </xf>
    <xf numFmtId="168" fontId="23" fillId="0" borderId="11" xfId="42" applyNumberFormat="1" applyFont="1" applyBorder="1" applyAlignment="1" applyProtection="1">
      <alignment horizontal="center"/>
      <protection locked="0"/>
    </xf>
    <xf numFmtId="168" fontId="23" fillId="0" borderId="13" xfId="42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0" fontId="32" fillId="0" borderId="0" xfId="0" applyFont="1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Note 2" xfId="45" xr:uid="{00000000-0005-0000-0000-000027000000}"/>
    <cellStyle name="Note 3" xfId="44" xr:uid="{00000000-0005-0000-0000-000028000000}"/>
    <cellStyle name="Note 4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64</xdr:row>
      <xdr:rowOff>51184</xdr:rowOff>
    </xdr:from>
    <xdr:ext cx="3263900" cy="535864"/>
    <xdr:pic>
      <xdr:nvPicPr>
        <xdr:cNvPr id="2" name="Picture 1">
          <a:extLst>
            <a:ext uri="{FF2B5EF4-FFF2-40B4-BE49-F238E27FC236}">
              <a16:creationId xmlns:a16="http://schemas.microsoft.com/office/drawing/2014/main" id="{98F5602C-BB98-854F-A551-0B1EC66B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11265284"/>
          <a:ext cx="3263900" cy="535864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5"/>
  <sheetViews>
    <sheetView tabSelected="1" workbookViewId="0">
      <selection activeCell="J56" sqref="J56"/>
    </sheetView>
  </sheetViews>
  <sheetFormatPr baseColWidth="10" defaultColWidth="8.83203125" defaultRowHeight="13" x14ac:dyDescent="0.15"/>
  <cols>
    <col min="1" max="1" width="8.5" customWidth="1"/>
    <col min="2" max="2" width="28.6640625" customWidth="1"/>
    <col min="3" max="3" width="9.332031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 x14ac:dyDescent="0.2">
      <c r="A1" s="36" t="s">
        <v>0</v>
      </c>
      <c r="B1" s="24"/>
      <c r="C1" s="77"/>
      <c r="D1" s="77"/>
      <c r="E1" s="37"/>
      <c r="F1" s="77"/>
      <c r="G1" s="77"/>
      <c r="H1" s="78"/>
      <c r="I1" s="79"/>
      <c r="J1" s="79"/>
      <c r="K1" s="79"/>
      <c r="L1" s="79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80" t="s">
        <v>1</v>
      </c>
      <c r="AO1" s="76"/>
      <c r="AP1" s="76"/>
      <c r="AQ1" s="76"/>
      <c r="AR1" s="76"/>
      <c r="AS1" s="76"/>
      <c r="AT1" s="76"/>
      <c r="AU1" s="76"/>
    </row>
    <row r="2" spans="1:47" x14ac:dyDescent="0.15">
      <c r="A2" s="38" t="s">
        <v>2</v>
      </c>
      <c r="B2" s="81"/>
      <c r="C2" s="1" t="s">
        <v>3</v>
      </c>
      <c r="D2" s="77"/>
      <c r="E2" s="77"/>
      <c r="F2" s="77"/>
      <c r="G2" s="77"/>
      <c r="H2" s="78"/>
      <c r="I2" s="79"/>
      <c r="J2" s="79"/>
      <c r="K2" s="79"/>
      <c r="L2" s="79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80" t="s">
        <v>1</v>
      </c>
      <c r="AO2" s="76"/>
      <c r="AP2" s="76"/>
      <c r="AQ2" s="76"/>
      <c r="AR2" s="76"/>
      <c r="AS2" s="76"/>
      <c r="AT2" s="76"/>
      <c r="AU2" s="76"/>
    </row>
    <row r="3" spans="1:47" ht="14" x14ac:dyDescent="0.15">
      <c r="A3" s="38" t="s">
        <v>4</v>
      </c>
      <c r="B3" s="39"/>
      <c r="C3" s="39"/>
      <c r="D3" s="39"/>
      <c r="E3" s="40" t="s">
        <v>5</v>
      </c>
      <c r="F3" s="1">
        <v>850</v>
      </c>
      <c r="G3" s="40" t="s">
        <v>6</v>
      </c>
      <c r="H3" s="39"/>
      <c r="I3" s="2"/>
      <c r="J3" s="2"/>
      <c r="K3" s="2"/>
      <c r="L3" s="2"/>
      <c r="M3" s="76"/>
      <c r="N3" s="79"/>
      <c r="O3" s="82"/>
      <c r="P3" s="76"/>
      <c r="Q3" s="76"/>
      <c r="R3" s="76"/>
      <c r="S3" s="76"/>
      <c r="T3" s="76"/>
      <c r="U3" s="76"/>
      <c r="V3" s="76"/>
      <c r="W3" s="76"/>
      <c r="X3" s="76"/>
      <c r="Y3" s="76"/>
      <c r="Z3" s="80" t="s">
        <v>1</v>
      </c>
      <c r="AO3" s="76"/>
      <c r="AP3" s="76"/>
      <c r="AQ3" s="76"/>
      <c r="AR3" s="76"/>
      <c r="AS3" s="76"/>
      <c r="AT3" s="76"/>
      <c r="AU3" s="76"/>
    </row>
    <row r="4" spans="1:47" ht="14" x14ac:dyDescent="0.15">
      <c r="A4" s="41" t="s">
        <v>95</v>
      </c>
      <c r="B4" s="42"/>
      <c r="C4" s="39"/>
      <c r="D4" s="43" t="s">
        <v>7</v>
      </c>
      <c r="E4" s="42"/>
      <c r="F4" s="44">
        <v>1.3</v>
      </c>
      <c r="G4" s="39"/>
      <c r="H4" s="39"/>
      <c r="I4" s="2"/>
      <c r="J4" s="2"/>
      <c r="K4" s="2"/>
      <c r="L4" s="2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O4" s="76"/>
      <c r="AP4" s="76"/>
      <c r="AQ4" s="76"/>
      <c r="AR4" s="76"/>
      <c r="AS4" s="76"/>
      <c r="AT4" s="76"/>
      <c r="AU4" s="76"/>
    </row>
    <row r="5" spans="1:47" ht="14" x14ac:dyDescent="0.15">
      <c r="A5" s="41"/>
      <c r="B5" s="40" t="s">
        <v>8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O5" s="76"/>
      <c r="AP5" s="76"/>
      <c r="AQ5" s="76"/>
      <c r="AR5" s="76"/>
      <c r="AS5" s="76"/>
      <c r="AT5" s="76"/>
      <c r="AU5" s="76"/>
    </row>
    <row r="6" spans="1:47" ht="14" x14ac:dyDescent="0.15">
      <c r="A6" s="24"/>
      <c r="B6" s="40" t="s">
        <v>9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6"/>
      <c r="N6" s="76"/>
      <c r="S6" s="76"/>
      <c r="T6" s="76"/>
      <c r="U6" s="76"/>
      <c r="V6" s="76"/>
      <c r="W6" s="76"/>
      <c r="X6" s="76"/>
      <c r="Y6" s="76"/>
      <c r="Z6" s="3" t="s">
        <v>1</v>
      </c>
      <c r="AO6" s="76"/>
      <c r="AP6" s="76"/>
      <c r="AQ6" s="76"/>
      <c r="AR6" s="76"/>
      <c r="AS6" s="76"/>
      <c r="AT6" s="76"/>
      <c r="AU6" s="76"/>
    </row>
    <row r="7" spans="1:47" ht="14" x14ac:dyDescent="0.15">
      <c r="A7" s="39"/>
      <c r="B7" s="39"/>
      <c r="C7" s="40"/>
      <c r="D7" s="40"/>
      <c r="E7" s="45" t="s">
        <v>10</v>
      </c>
      <c r="F7" s="45" t="s">
        <v>11</v>
      </c>
      <c r="G7" s="46" t="s">
        <v>12</v>
      </c>
      <c r="H7" s="39"/>
      <c r="I7" s="2"/>
      <c r="J7" s="2"/>
      <c r="K7" s="2"/>
      <c r="L7" s="2"/>
      <c r="M7" s="76"/>
      <c r="N7" s="76"/>
      <c r="S7" s="76"/>
      <c r="T7" s="76"/>
      <c r="U7" s="76"/>
      <c r="V7" s="76"/>
      <c r="W7" s="76"/>
      <c r="X7" s="76"/>
      <c r="Y7" s="76"/>
      <c r="Z7" s="76"/>
      <c r="AO7" s="76"/>
      <c r="AP7" s="76"/>
      <c r="AQ7" s="76"/>
      <c r="AR7" s="76"/>
      <c r="AS7" s="76"/>
      <c r="AT7" s="76"/>
      <c r="AU7" s="76"/>
    </row>
    <row r="8" spans="1:47" ht="14" x14ac:dyDescent="0.15">
      <c r="A8" s="47" t="s">
        <v>1</v>
      </c>
      <c r="B8" s="40"/>
      <c r="C8" s="48" t="s">
        <v>13</v>
      </c>
      <c r="D8" s="49" t="s">
        <v>14</v>
      </c>
      <c r="E8" s="49" t="s">
        <v>15</v>
      </c>
      <c r="F8" s="49" t="s">
        <v>16</v>
      </c>
      <c r="G8" s="50" t="s">
        <v>17</v>
      </c>
      <c r="H8" s="39"/>
      <c r="I8" s="2"/>
      <c r="J8" s="2"/>
      <c r="K8" s="2"/>
      <c r="L8" s="2"/>
      <c r="M8" s="76"/>
      <c r="N8" s="4"/>
      <c r="S8" s="76"/>
      <c r="T8" s="76"/>
      <c r="U8" s="76"/>
      <c r="V8" s="76"/>
      <c r="W8" s="76"/>
      <c r="X8" s="76"/>
      <c r="Y8" s="76"/>
      <c r="Z8" s="76"/>
      <c r="AO8" s="76"/>
      <c r="AP8" s="76"/>
      <c r="AQ8" s="76"/>
      <c r="AR8" s="76"/>
      <c r="AS8" s="76"/>
      <c r="AT8" s="76"/>
      <c r="AU8" s="76"/>
    </row>
    <row r="9" spans="1:47" ht="6" customHeight="1" x14ac:dyDescent="0.15">
      <c r="A9" s="42"/>
      <c r="B9" s="47"/>
      <c r="C9" s="83"/>
      <c r="D9" s="5"/>
      <c r="E9" s="5"/>
      <c r="F9" s="16"/>
      <c r="G9" s="51"/>
      <c r="H9" s="39"/>
      <c r="I9" s="2"/>
      <c r="J9" s="2"/>
      <c r="K9" s="2"/>
      <c r="L9" s="2"/>
      <c r="M9" s="76"/>
      <c r="N9" s="4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3"/>
      <c r="AO9" s="76"/>
      <c r="AP9" s="76"/>
      <c r="AQ9" s="76"/>
      <c r="AR9" s="76"/>
      <c r="AS9" s="76"/>
      <c r="AT9" s="76"/>
      <c r="AU9" s="76"/>
    </row>
    <row r="10" spans="1:47" ht="14" x14ac:dyDescent="0.15">
      <c r="A10" s="36" t="s">
        <v>18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6"/>
      <c r="N10" s="79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80" t="s">
        <v>1</v>
      </c>
      <c r="AO10" s="76"/>
      <c r="AP10" s="76"/>
      <c r="AQ10" s="76"/>
      <c r="AR10" s="76"/>
      <c r="AS10" s="76"/>
      <c r="AT10" s="76"/>
      <c r="AU10" s="76"/>
    </row>
    <row r="11" spans="1:47" ht="14" x14ac:dyDescent="0.15">
      <c r="B11" s="76" t="s">
        <v>19</v>
      </c>
      <c r="C11" s="76" t="s">
        <v>20</v>
      </c>
      <c r="D11" s="8">
        <v>1</v>
      </c>
      <c r="E11" s="5">
        <v>2.8</v>
      </c>
      <c r="F11" s="6">
        <f>+D11*E11</f>
        <v>2.8</v>
      </c>
      <c r="G11" s="51" t="s">
        <v>21</v>
      </c>
    </row>
    <row r="12" spans="1:47" ht="14" x14ac:dyDescent="0.15">
      <c r="A12" s="39"/>
      <c r="B12" s="52" t="s">
        <v>22</v>
      </c>
      <c r="C12" s="53" t="s">
        <v>23</v>
      </c>
      <c r="D12" s="8">
        <v>42</v>
      </c>
      <c r="E12" s="5">
        <v>2.2000000000000002</v>
      </c>
      <c r="F12" s="6">
        <f>+D12*E12</f>
        <v>92.4</v>
      </c>
      <c r="G12" s="51" t="s">
        <v>21</v>
      </c>
      <c r="H12" s="39"/>
      <c r="I12" s="2"/>
      <c r="J12" s="2"/>
      <c r="K12" s="2"/>
      <c r="L12" s="2"/>
      <c r="M12" s="76"/>
      <c r="N12" s="79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80" t="s">
        <v>1</v>
      </c>
      <c r="AO12" s="76"/>
      <c r="AP12" s="76"/>
      <c r="AQ12" s="76"/>
      <c r="AR12" s="76"/>
      <c r="AS12" s="76"/>
      <c r="AT12" s="76"/>
      <c r="AU12" s="76"/>
    </row>
    <row r="13" spans="1:47" ht="14" x14ac:dyDescent="0.15">
      <c r="A13" s="39"/>
      <c r="B13" s="52" t="s">
        <v>24</v>
      </c>
      <c r="C13" s="53" t="s">
        <v>20</v>
      </c>
      <c r="D13" s="8">
        <v>1</v>
      </c>
      <c r="E13" s="5">
        <v>11.75</v>
      </c>
      <c r="F13" s="6">
        <f>+D13*E13</f>
        <v>11.75</v>
      </c>
      <c r="G13" s="51" t="s">
        <v>21</v>
      </c>
      <c r="H13" s="39"/>
      <c r="J13" s="2"/>
      <c r="K13" s="2"/>
      <c r="L13" s="2"/>
      <c r="M13" s="76"/>
      <c r="N13" s="79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80"/>
      <c r="AO13" s="76"/>
      <c r="AP13" s="76"/>
      <c r="AQ13" s="76"/>
      <c r="AR13" s="76"/>
      <c r="AS13" s="76"/>
      <c r="AT13" s="76"/>
      <c r="AU13" s="76"/>
    </row>
    <row r="14" spans="1:47" ht="14" x14ac:dyDescent="0.15">
      <c r="A14" s="39"/>
      <c r="B14" s="52" t="s">
        <v>25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6"/>
      <c r="N14" s="79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80"/>
      <c r="AO14" s="76"/>
      <c r="AP14" s="76"/>
      <c r="AQ14" s="76"/>
      <c r="AR14" s="76"/>
      <c r="AS14" s="76"/>
      <c r="AT14" s="76"/>
      <c r="AU14" s="76"/>
    </row>
    <row r="15" spans="1:47" ht="14" x14ac:dyDescent="0.15">
      <c r="A15" s="39"/>
      <c r="B15" s="52" t="s">
        <v>26</v>
      </c>
      <c r="C15" s="53" t="s">
        <v>27</v>
      </c>
      <c r="D15" s="9">
        <f>MAX(0,(90)-(((D18*2000)*(3/100))*0.65))</f>
        <v>90</v>
      </c>
      <c r="E15" s="5">
        <v>0.62</v>
      </c>
      <c r="F15" s="6">
        <f t="shared" ref="F15:F20" si="0">+D15*E15</f>
        <v>55.8</v>
      </c>
      <c r="G15" s="51" t="s">
        <v>21</v>
      </c>
      <c r="H15" s="39"/>
      <c r="I15" s="2"/>
      <c r="J15" s="2"/>
      <c r="K15" s="2"/>
      <c r="L15" s="2"/>
      <c r="M15" s="76"/>
      <c r="N15" s="79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80"/>
      <c r="AO15" s="76"/>
      <c r="AP15" s="76"/>
      <c r="AQ15" s="76"/>
      <c r="AR15" s="76"/>
      <c r="AS15" s="76"/>
      <c r="AT15" s="76"/>
      <c r="AU15" s="76"/>
    </row>
    <row r="16" spans="1:47" ht="14" x14ac:dyDescent="0.15">
      <c r="A16" s="39"/>
      <c r="B16" s="52" t="s">
        <v>28</v>
      </c>
      <c r="C16" s="53" t="s">
        <v>27</v>
      </c>
      <c r="D16" s="9">
        <v>40</v>
      </c>
      <c r="E16" s="5">
        <v>0.64</v>
      </c>
      <c r="F16" s="6">
        <f t="shared" si="0"/>
        <v>25.6</v>
      </c>
      <c r="G16" s="51" t="s">
        <v>21</v>
      </c>
      <c r="H16" s="39"/>
      <c r="I16" s="2"/>
      <c r="J16" s="2"/>
      <c r="K16" s="2"/>
      <c r="L16" s="2"/>
      <c r="M16" s="84"/>
      <c r="N16" s="79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80" t="s">
        <v>1</v>
      </c>
      <c r="AO16" s="76"/>
      <c r="AP16" s="76"/>
      <c r="AQ16" s="76"/>
      <c r="AR16" s="76"/>
      <c r="AS16" s="76"/>
      <c r="AT16" s="76"/>
      <c r="AU16" s="76"/>
    </row>
    <row r="17" spans="1:47" ht="14" x14ac:dyDescent="0.15">
      <c r="A17" s="39"/>
      <c r="B17" s="52" t="s">
        <v>29</v>
      </c>
      <c r="C17" s="53" t="s">
        <v>27</v>
      </c>
      <c r="D17" s="9">
        <v>90</v>
      </c>
      <c r="E17" s="5">
        <v>0.45</v>
      </c>
      <c r="F17" s="6">
        <f t="shared" si="0"/>
        <v>40.5</v>
      </c>
      <c r="G17" s="51" t="s">
        <v>21</v>
      </c>
      <c r="H17" s="39"/>
      <c r="I17" s="2"/>
      <c r="J17" s="2"/>
      <c r="K17" s="2"/>
      <c r="L17" s="2"/>
      <c r="M17" s="84"/>
      <c r="N17" s="79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O17" s="76"/>
      <c r="AP17" s="76"/>
      <c r="AQ17" s="76"/>
      <c r="AR17" s="76"/>
      <c r="AS17" s="76"/>
      <c r="AT17" s="76"/>
      <c r="AU17" s="76"/>
    </row>
    <row r="18" spans="1:47" ht="14" x14ac:dyDescent="0.15">
      <c r="A18" s="39"/>
      <c r="B18" s="52" t="s">
        <v>30</v>
      </c>
      <c r="C18" s="53" t="s">
        <v>31</v>
      </c>
      <c r="D18" s="8">
        <v>0</v>
      </c>
      <c r="E18" s="5">
        <v>0</v>
      </c>
      <c r="F18" s="6">
        <f t="shared" si="0"/>
        <v>0</v>
      </c>
      <c r="G18" s="51" t="s">
        <v>21</v>
      </c>
      <c r="H18" s="39"/>
      <c r="I18" s="2"/>
      <c r="J18" s="2"/>
      <c r="K18" s="2"/>
      <c r="L18" s="2"/>
      <c r="M18" s="84"/>
      <c r="N18" s="79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O18" s="76"/>
      <c r="AP18" s="76"/>
      <c r="AQ18" s="76"/>
      <c r="AR18" s="76"/>
      <c r="AS18" s="76"/>
      <c r="AT18" s="76"/>
      <c r="AU18" s="76"/>
    </row>
    <row r="19" spans="1:47" ht="14" x14ac:dyDescent="0.15">
      <c r="A19" s="39"/>
      <c r="B19" s="52" t="s">
        <v>32</v>
      </c>
      <c r="C19" s="53" t="s">
        <v>20</v>
      </c>
      <c r="D19" s="8">
        <v>1</v>
      </c>
      <c r="E19" s="5">
        <v>10</v>
      </c>
      <c r="F19" s="6">
        <f t="shared" si="0"/>
        <v>10</v>
      </c>
      <c r="G19" s="51" t="s">
        <v>21</v>
      </c>
      <c r="H19" s="39"/>
      <c r="I19" s="2"/>
      <c r="J19" s="2"/>
      <c r="K19" s="2"/>
      <c r="L19" s="2"/>
      <c r="M19" s="84"/>
      <c r="N19" s="79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O19" s="76"/>
      <c r="AP19" s="76"/>
      <c r="AQ19" s="76"/>
      <c r="AR19" s="76"/>
      <c r="AS19" s="76"/>
      <c r="AT19" s="76"/>
      <c r="AU19" s="76"/>
    </row>
    <row r="20" spans="1:47" ht="14" x14ac:dyDescent="0.15">
      <c r="A20" s="39"/>
      <c r="B20" s="52" t="s">
        <v>33</v>
      </c>
      <c r="C20" s="53" t="s">
        <v>31</v>
      </c>
      <c r="D20" s="8">
        <v>0.33</v>
      </c>
      <c r="E20" s="5">
        <v>57.5</v>
      </c>
      <c r="F20" s="6">
        <f t="shared" si="0"/>
        <v>18.975000000000001</v>
      </c>
      <c r="G20" s="51" t="s">
        <v>21</v>
      </c>
      <c r="H20" s="39"/>
      <c r="I20" s="2"/>
      <c r="J20" s="2"/>
      <c r="K20" s="2"/>
      <c r="L20" s="2"/>
      <c r="M20" s="76"/>
      <c r="N20" s="79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80" t="s">
        <v>1</v>
      </c>
      <c r="AO20" s="76"/>
      <c r="AP20" s="76"/>
      <c r="AQ20" s="76"/>
      <c r="AR20" s="76"/>
      <c r="AS20" s="76"/>
      <c r="AT20" s="76"/>
      <c r="AU20" s="76"/>
    </row>
    <row r="21" spans="1:47" ht="14" x14ac:dyDescent="0.15">
      <c r="A21" s="39"/>
      <c r="B21" s="52" t="s">
        <v>34</v>
      </c>
      <c r="C21" s="24"/>
      <c r="D21" s="10"/>
      <c r="E21" s="10"/>
      <c r="G21" s="24"/>
      <c r="H21" s="39"/>
      <c r="I21" s="2"/>
      <c r="J21" s="2"/>
      <c r="K21" s="2"/>
      <c r="L21" s="2"/>
      <c r="M21" s="76"/>
      <c r="N21" s="76"/>
      <c r="O21" s="82"/>
      <c r="R21" s="76"/>
      <c r="S21" s="76"/>
      <c r="T21" s="76"/>
      <c r="U21" s="76"/>
      <c r="V21" s="76"/>
      <c r="W21" s="76"/>
      <c r="X21" s="76"/>
      <c r="Y21" s="76"/>
      <c r="Z21" s="80" t="s">
        <v>1</v>
      </c>
      <c r="AO21" s="76"/>
      <c r="AP21" s="76"/>
      <c r="AQ21" s="76"/>
      <c r="AR21" s="76"/>
      <c r="AS21" s="76"/>
      <c r="AT21" s="76"/>
      <c r="AU21" s="76"/>
    </row>
    <row r="22" spans="1:47" ht="14" x14ac:dyDescent="0.15">
      <c r="A22" s="39"/>
      <c r="B22" s="72" t="s">
        <v>35</v>
      </c>
      <c r="C22" s="53" t="s">
        <v>20</v>
      </c>
      <c r="D22" s="8">
        <v>1</v>
      </c>
      <c r="E22" s="5">
        <v>70</v>
      </c>
      <c r="F22" s="6">
        <f>+D22*E22</f>
        <v>70</v>
      </c>
      <c r="G22" s="51" t="s">
        <v>21</v>
      </c>
      <c r="H22" s="39"/>
      <c r="I22" s="2"/>
      <c r="J22" s="2"/>
      <c r="K22" s="2"/>
      <c r="L22" s="2"/>
      <c r="M22" s="76"/>
      <c r="N22" s="76"/>
      <c r="O22" s="82"/>
      <c r="R22" s="76"/>
      <c r="S22" s="76"/>
      <c r="T22" s="76"/>
      <c r="U22" s="76"/>
      <c r="V22" s="76"/>
      <c r="W22" s="76"/>
      <c r="X22" s="76"/>
      <c r="Y22" s="76"/>
      <c r="Z22" s="80"/>
      <c r="AO22" s="76"/>
      <c r="AP22" s="76"/>
      <c r="AQ22" s="76"/>
      <c r="AR22" s="76"/>
      <c r="AS22" s="76"/>
      <c r="AT22" s="76"/>
      <c r="AU22" s="76"/>
    </row>
    <row r="23" spans="1:47" ht="14" x14ac:dyDescent="0.15">
      <c r="A23" s="39"/>
      <c r="B23" s="52" t="s">
        <v>36</v>
      </c>
      <c r="C23" s="24"/>
      <c r="D23" s="10"/>
      <c r="E23" s="10"/>
      <c r="G23" s="24"/>
      <c r="H23" s="39"/>
      <c r="I23" s="2"/>
      <c r="J23" s="2"/>
      <c r="K23" s="2"/>
      <c r="L23" s="2"/>
      <c r="M23" s="76"/>
      <c r="N23" s="79"/>
      <c r="O23" s="76"/>
      <c r="R23" s="76"/>
      <c r="S23" s="76"/>
      <c r="T23" s="76"/>
      <c r="U23" s="76"/>
      <c r="V23" s="76"/>
      <c r="W23" s="76"/>
      <c r="X23" s="76"/>
      <c r="Y23" s="76"/>
      <c r="Z23" s="80" t="s">
        <v>1</v>
      </c>
      <c r="AO23" s="76"/>
      <c r="AP23" s="76"/>
      <c r="AQ23" s="76"/>
      <c r="AR23" s="76"/>
      <c r="AS23" s="76"/>
      <c r="AT23" s="76"/>
      <c r="AU23" s="76"/>
    </row>
    <row r="24" spans="1:47" ht="14" x14ac:dyDescent="0.15">
      <c r="A24" s="39"/>
      <c r="B24" s="72" t="s">
        <v>37</v>
      </c>
      <c r="C24" s="53" t="s">
        <v>20</v>
      </c>
      <c r="D24" s="8">
        <v>1</v>
      </c>
      <c r="E24" s="5">
        <v>22.5</v>
      </c>
      <c r="F24" s="6">
        <f t="shared" ref="F24:F34" si="1">+D24*E24</f>
        <v>22.5</v>
      </c>
      <c r="G24" s="51" t="s">
        <v>21</v>
      </c>
      <c r="H24" s="39"/>
      <c r="I24" s="2"/>
      <c r="J24" s="2"/>
      <c r="K24" s="2"/>
      <c r="L24" s="2"/>
      <c r="M24" s="76"/>
      <c r="N24" s="79"/>
      <c r="O24" s="76"/>
      <c r="R24" s="76"/>
      <c r="S24" s="76"/>
      <c r="T24" s="76"/>
      <c r="U24" s="76"/>
      <c r="V24" s="76"/>
      <c r="W24" s="76"/>
      <c r="X24" s="76"/>
      <c r="Y24" s="76"/>
      <c r="Z24" s="80"/>
      <c r="AO24" s="76"/>
      <c r="AP24" s="76"/>
      <c r="AQ24" s="76"/>
      <c r="AR24" s="76"/>
      <c r="AS24" s="76"/>
      <c r="AT24" s="76"/>
      <c r="AU24" s="76"/>
    </row>
    <row r="25" spans="1:47" ht="14" x14ac:dyDescent="0.15">
      <c r="A25" s="39"/>
      <c r="B25" s="52" t="s">
        <v>38</v>
      </c>
      <c r="C25" s="53" t="s">
        <v>20</v>
      </c>
      <c r="D25" s="8">
        <v>0</v>
      </c>
      <c r="E25" s="5">
        <v>0</v>
      </c>
      <c r="F25" s="6">
        <f t="shared" si="1"/>
        <v>0</v>
      </c>
      <c r="G25" s="51" t="s">
        <v>21</v>
      </c>
      <c r="H25" s="39"/>
      <c r="J25" s="2"/>
      <c r="U25" s="76"/>
      <c r="V25" s="76"/>
      <c r="W25" s="76"/>
      <c r="X25" s="76"/>
      <c r="Y25" s="76"/>
      <c r="Z25" s="80" t="s">
        <v>1</v>
      </c>
      <c r="AO25" s="76"/>
      <c r="AP25" s="76"/>
      <c r="AQ25" s="76"/>
      <c r="AR25" s="76"/>
      <c r="AS25" s="76"/>
      <c r="AT25" s="76"/>
      <c r="AU25" s="76"/>
    </row>
    <row r="26" spans="1:47" ht="14" x14ac:dyDescent="0.15">
      <c r="A26" s="39"/>
      <c r="B26" s="52" t="s">
        <v>39</v>
      </c>
      <c r="C26" s="53" t="s">
        <v>20</v>
      </c>
      <c r="D26" s="8">
        <v>1</v>
      </c>
      <c r="E26" s="5">
        <v>4</v>
      </c>
      <c r="F26" s="6">
        <f t="shared" ref="F26" si="2">+D26*E26</f>
        <v>4</v>
      </c>
      <c r="G26" s="51" t="s">
        <v>21</v>
      </c>
      <c r="H26" s="39"/>
      <c r="J26" s="2"/>
      <c r="U26" s="76"/>
      <c r="V26" s="76"/>
      <c r="W26" s="76"/>
      <c r="X26" s="76"/>
      <c r="Y26" s="76"/>
      <c r="Z26" s="80"/>
      <c r="AO26" s="76"/>
      <c r="AP26" s="76"/>
      <c r="AQ26" s="76"/>
      <c r="AR26" s="76"/>
      <c r="AS26" s="76"/>
      <c r="AT26" s="76"/>
      <c r="AU26" s="76"/>
    </row>
    <row r="27" spans="1:47" ht="14" x14ac:dyDescent="0.15">
      <c r="A27" s="39"/>
      <c r="B27" s="52" t="s">
        <v>40</v>
      </c>
      <c r="C27" s="53" t="s">
        <v>20</v>
      </c>
      <c r="D27" s="8">
        <v>1</v>
      </c>
      <c r="E27" s="5">
        <v>18</v>
      </c>
      <c r="F27" s="6">
        <f t="shared" si="1"/>
        <v>18</v>
      </c>
      <c r="G27" s="51" t="s">
        <v>21</v>
      </c>
      <c r="H27" s="39"/>
      <c r="J27" s="2"/>
      <c r="U27" s="76"/>
      <c r="V27" s="76"/>
      <c r="W27" s="76"/>
      <c r="X27" s="76"/>
      <c r="Y27" s="76"/>
      <c r="Z27" s="80"/>
      <c r="AO27" s="76"/>
      <c r="AP27" s="76"/>
      <c r="AQ27" s="76"/>
      <c r="AR27" s="76"/>
      <c r="AS27" s="76"/>
      <c r="AT27" s="76"/>
      <c r="AU27" s="76"/>
    </row>
    <row r="28" spans="1:47" ht="14" x14ac:dyDescent="0.15">
      <c r="A28" s="39"/>
      <c r="B28" s="54" t="s">
        <v>41</v>
      </c>
      <c r="C28" s="53" t="s">
        <v>20</v>
      </c>
      <c r="D28" s="8">
        <v>0</v>
      </c>
      <c r="E28" s="5">
        <v>8</v>
      </c>
      <c r="F28" s="6">
        <f t="shared" si="1"/>
        <v>0</v>
      </c>
      <c r="G28" s="51" t="s">
        <v>21</v>
      </c>
      <c r="H28" s="39"/>
      <c r="J28" s="2"/>
      <c r="U28" s="76"/>
      <c r="V28" s="76"/>
      <c r="W28" s="76"/>
      <c r="X28" s="76"/>
      <c r="Y28" s="76"/>
      <c r="Z28" s="80"/>
      <c r="AO28" s="76"/>
      <c r="AP28" s="76"/>
      <c r="AQ28" s="76"/>
      <c r="AR28" s="76"/>
      <c r="AS28" s="76"/>
      <c r="AT28" s="76"/>
      <c r="AU28" s="76"/>
    </row>
    <row r="29" spans="1:47" ht="14" x14ac:dyDescent="0.15">
      <c r="A29" s="39"/>
      <c r="B29" s="52" t="s">
        <v>42</v>
      </c>
      <c r="C29" s="53" t="s">
        <v>20</v>
      </c>
      <c r="D29" s="8">
        <v>1</v>
      </c>
      <c r="E29" s="5">
        <v>25</v>
      </c>
      <c r="F29" s="6">
        <f t="shared" si="1"/>
        <v>25</v>
      </c>
      <c r="G29" s="51" t="s">
        <v>21</v>
      </c>
      <c r="H29" s="39"/>
      <c r="J29" s="2"/>
      <c r="U29" s="76"/>
      <c r="V29" s="76"/>
      <c r="W29" s="76"/>
      <c r="X29" s="76"/>
      <c r="Y29" s="76"/>
      <c r="Z29" s="80"/>
      <c r="AO29" s="76"/>
      <c r="AP29" s="76"/>
      <c r="AQ29" s="76"/>
      <c r="AR29" s="76"/>
      <c r="AS29" s="76"/>
      <c r="AT29" s="76"/>
      <c r="AU29" s="76"/>
    </row>
    <row r="30" spans="1:47" ht="14" x14ac:dyDescent="0.15">
      <c r="A30" s="39"/>
      <c r="B30" s="52" t="s">
        <v>43</v>
      </c>
      <c r="C30" s="53" t="s">
        <v>20</v>
      </c>
      <c r="D30" s="8">
        <v>1</v>
      </c>
      <c r="E30" s="5">
        <v>10</v>
      </c>
      <c r="F30" s="6">
        <f t="shared" si="1"/>
        <v>10</v>
      </c>
      <c r="G30" s="51" t="s">
        <v>21</v>
      </c>
      <c r="H30" s="39"/>
      <c r="J30" s="2"/>
      <c r="U30" s="76"/>
      <c r="V30" s="76"/>
      <c r="W30" s="76"/>
      <c r="X30" s="76"/>
      <c r="Y30" s="76"/>
      <c r="Z30" s="80"/>
      <c r="AO30" s="76"/>
      <c r="AP30" s="76"/>
      <c r="AQ30" s="76"/>
      <c r="AR30" s="76"/>
      <c r="AS30" s="76"/>
      <c r="AT30" s="76"/>
      <c r="AU30" s="76"/>
    </row>
    <row r="31" spans="1:47" ht="14" x14ac:dyDescent="0.15">
      <c r="A31" s="39"/>
      <c r="B31" s="52" t="s">
        <v>44</v>
      </c>
      <c r="C31" s="53" t="s">
        <v>20</v>
      </c>
      <c r="D31" s="8">
        <v>1</v>
      </c>
      <c r="E31" s="5">
        <v>3</v>
      </c>
      <c r="F31" s="6">
        <f t="shared" si="1"/>
        <v>3</v>
      </c>
      <c r="G31" s="51" t="s">
        <v>21</v>
      </c>
      <c r="H31" s="39"/>
      <c r="J31" s="2"/>
      <c r="U31" s="76"/>
      <c r="V31" s="76"/>
      <c r="W31" s="76"/>
      <c r="X31" s="76"/>
      <c r="Y31" s="76"/>
      <c r="Z31" s="80"/>
      <c r="AO31" s="76"/>
      <c r="AP31" s="76"/>
      <c r="AQ31" s="76"/>
      <c r="AR31" s="76"/>
      <c r="AS31" s="76"/>
      <c r="AT31" s="76"/>
      <c r="AU31" s="76"/>
    </row>
    <row r="32" spans="1:47" ht="14" x14ac:dyDescent="0.15">
      <c r="A32" s="39"/>
      <c r="B32" s="52" t="s">
        <v>45</v>
      </c>
      <c r="C32" s="53" t="s">
        <v>20</v>
      </c>
      <c r="D32" s="8">
        <v>1</v>
      </c>
      <c r="E32" s="5">
        <v>40</v>
      </c>
      <c r="F32" s="6">
        <f t="shared" si="1"/>
        <v>40</v>
      </c>
      <c r="G32" s="51" t="s">
        <v>21</v>
      </c>
      <c r="H32" s="39"/>
      <c r="J32" s="2"/>
      <c r="U32" s="76"/>
      <c r="V32" s="76"/>
      <c r="W32" s="76"/>
      <c r="X32" s="76"/>
      <c r="Y32" s="76"/>
      <c r="Z32" s="80"/>
      <c r="AO32" s="76"/>
      <c r="AP32" s="76"/>
      <c r="AQ32" s="76"/>
      <c r="AR32" s="76"/>
      <c r="AS32" s="76"/>
      <c r="AT32" s="76"/>
      <c r="AU32" s="76"/>
    </row>
    <row r="33" spans="1:47" ht="14" x14ac:dyDescent="0.15">
      <c r="A33" s="39"/>
      <c r="B33" s="52" t="s">
        <v>46</v>
      </c>
      <c r="C33" s="53" t="s">
        <v>20</v>
      </c>
      <c r="D33" s="8">
        <v>1</v>
      </c>
      <c r="E33" s="5">
        <v>0</v>
      </c>
      <c r="F33" s="6">
        <f t="shared" si="1"/>
        <v>0</v>
      </c>
      <c r="G33" s="51" t="s">
        <v>21</v>
      </c>
      <c r="H33" s="39"/>
      <c r="J33" s="2"/>
      <c r="U33" s="76"/>
      <c r="V33" s="76"/>
      <c r="W33" s="76"/>
      <c r="X33" s="76"/>
      <c r="Y33" s="76"/>
      <c r="Z33" s="80"/>
      <c r="AO33" s="76"/>
      <c r="AP33" s="76"/>
      <c r="AQ33" s="76"/>
      <c r="AR33" s="76"/>
      <c r="AS33" s="76"/>
      <c r="AT33" s="76"/>
      <c r="AU33" s="76"/>
    </row>
    <row r="34" spans="1:47" ht="14" x14ac:dyDescent="0.15">
      <c r="A34" s="39"/>
      <c r="B34" s="52" t="s">
        <v>47</v>
      </c>
      <c r="C34" s="53" t="s">
        <v>48</v>
      </c>
      <c r="D34" s="8">
        <v>3.2</v>
      </c>
      <c r="E34" s="5">
        <v>18.690000000000001</v>
      </c>
      <c r="F34" s="6">
        <f t="shared" si="1"/>
        <v>59.808000000000007</v>
      </c>
      <c r="G34" s="51" t="s">
        <v>21</v>
      </c>
      <c r="H34" s="39"/>
      <c r="J34" s="2"/>
      <c r="U34" s="76"/>
      <c r="V34" s="76"/>
      <c r="W34" s="76"/>
      <c r="X34" s="76"/>
      <c r="Y34" s="76"/>
      <c r="Z34" s="80"/>
      <c r="AO34" s="76"/>
      <c r="AP34" s="76"/>
      <c r="AQ34" s="76"/>
      <c r="AR34" s="76"/>
      <c r="AS34" s="76"/>
      <c r="AT34" s="76"/>
      <c r="AU34" s="76"/>
    </row>
    <row r="35" spans="1:47" ht="14" x14ac:dyDescent="0.15">
      <c r="A35" s="24"/>
      <c r="B35" s="52" t="s">
        <v>49</v>
      </c>
      <c r="C35" s="53" t="s">
        <v>20</v>
      </c>
      <c r="D35" s="8">
        <v>1</v>
      </c>
      <c r="E35" s="5">
        <v>75</v>
      </c>
      <c r="F35" s="6">
        <f>E35*D35</f>
        <v>75</v>
      </c>
      <c r="G35" s="51" t="s">
        <v>21</v>
      </c>
      <c r="H35" s="39"/>
      <c r="J35" s="2"/>
      <c r="U35" s="76"/>
      <c r="V35" s="76"/>
      <c r="W35" s="76"/>
      <c r="X35" s="76"/>
      <c r="Y35" s="76"/>
      <c r="Z35" s="80"/>
      <c r="AO35" s="76"/>
      <c r="AP35" s="76"/>
      <c r="AQ35" s="76"/>
      <c r="AR35" s="76"/>
      <c r="AS35" s="76"/>
      <c r="AT35" s="76"/>
      <c r="AU35" s="76"/>
    </row>
    <row r="36" spans="1:47" ht="14" x14ac:dyDescent="0.15">
      <c r="A36" s="39"/>
      <c r="B36" s="52" t="s">
        <v>50</v>
      </c>
      <c r="C36" s="53" t="s">
        <v>51</v>
      </c>
      <c r="D36" s="6">
        <f>+(SUM(F11:F35))/2</f>
        <v>292.56650000000002</v>
      </c>
      <c r="E36" s="12">
        <v>8.5000000000000006E-2</v>
      </c>
      <c r="F36" s="6">
        <f>E36*D36</f>
        <v>24.868152500000004</v>
      </c>
      <c r="G36" s="51" t="s">
        <v>21</v>
      </c>
      <c r="H36" s="39"/>
      <c r="J36" s="2"/>
      <c r="U36" s="76"/>
      <c r="V36" s="76"/>
      <c r="W36" s="76"/>
      <c r="X36" s="76"/>
      <c r="Y36" s="76"/>
      <c r="Z36" s="80"/>
      <c r="AO36" s="76"/>
      <c r="AP36" s="76"/>
      <c r="AQ36" s="76"/>
      <c r="AR36" s="76"/>
      <c r="AS36" s="76"/>
      <c r="AT36" s="76"/>
      <c r="AU36" s="76"/>
    </row>
    <row r="37" spans="1:47" ht="14" x14ac:dyDescent="0.15">
      <c r="A37" s="24"/>
      <c r="B37" s="52" t="s">
        <v>52</v>
      </c>
      <c r="C37" s="53" t="s">
        <v>53</v>
      </c>
      <c r="D37" s="63">
        <f>+F3</f>
        <v>850</v>
      </c>
      <c r="E37" s="5">
        <v>0.12</v>
      </c>
      <c r="F37" s="6">
        <f>+D37*E37</f>
        <v>102</v>
      </c>
      <c r="G37" s="51" t="s">
        <v>21</v>
      </c>
      <c r="H37" s="39"/>
      <c r="J37" s="2"/>
      <c r="U37" s="76"/>
      <c r="V37" s="76"/>
      <c r="W37" s="76"/>
      <c r="X37" s="76"/>
      <c r="Y37" s="76"/>
      <c r="Z37" s="80"/>
      <c r="AO37" s="76"/>
      <c r="AP37" s="76"/>
      <c r="AQ37" s="76"/>
      <c r="AR37" s="76"/>
      <c r="AS37" s="76"/>
      <c r="AT37" s="76"/>
      <c r="AU37" s="76"/>
    </row>
    <row r="38" spans="1:47" ht="14" x14ac:dyDescent="0.15">
      <c r="A38" s="24"/>
      <c r="B38" s="52" t="s">
        <v>54</v>
      </c>
      <c r="C38" s="53" t="s">
        <v>55</v>
      </c>
      <c r="D38" s="63">
        <f>+F3/480</f>
        <v>1.7708333333333333</v>
      </c>
      <c r="E38" s="5">
        <v>3.25</v>
      </c>
      <c r="F38" s="6">
        <f>+D38*E38</f>
        <v>5.755208333333333</v>
      </c>
      <c r="G38" s="51" t="s">
        <v>21</v>
      </c>
      <c r="H38" s="39"/>
      <c r="J38" s="2"/>
      <c r="U38" s="76"/>
      <c r="V38" s="76"/>
      <c r="W38" s="76"/>
      <c r="X38" s="76"/>
      <c r="Y38" s="76"/>
      <c r="Z38" s="80"/>
      <c r="AO38" s="76"/>
      <c r="AP38" s="76"/>
      <c r="AQ38" s="76"/>
      <c r="AR38" s="76"/>
      <c r="AS38" s="76"/>
      <c r="AT38" s="76"/>
      <c r="AU38" s="76"/>
    </row>
    <row r="39" spans="1:47" ht="14.25" customHeight="1" x14ac:dyDescent="0.15">
      <c r="A39" s="24"/>
      <c r="B39" s="52" t="s">
        <v>56</v>
      </c>
      <c r="C39" s="53" t="s">
        <v>31</v>
      </c>
      <c r="D39" s="63">
        <f>+(F3*F4)/2000</f>
        <v>0.55249999999999999</v>
      </c>
      <c r="E39" s="5">
        <v>165</v>
      </c>
      <c r="F39" s="6">
        <f>+D39*E39*-1</f>
        <v>-91.162499999999994</v>
      </c>
      <c r="G39" s="51" t="s">
        <v>21</v>
      </c>
      <c r="H39" s="39"/>
      <c r="J39" s="2"/>
      <c r="U39" s="76"/>
      <c r="V39" s="76"/>
      <c r="W39" s="76"/>
      <c r="X39" s="76"/>
      <c r="Y39" s="76"/>
      <c r="Z39" s="80" t="s">
        <v>1</v>
      </c>
      <c r="AO39" s="76"/>
      <c r="AP39" s="76"/>
      <c r="AQ39" s="76"/>
      <c r="AR39" s="76"/>
      <c r="AS39" s="76"/>
      <c r="AT39" s="76"/>
      <c r="AU39" s="76"/>
    </row>
    <row r="40" spans="1:47" ht="8.25" customHeight="1" x14ac:dyDescent="0.15">
      <c r="A40" s="39"/>
      <c r="B40" s="47"/>
      <c r="C40" s="83"/>
      <c r="D40" s="8"/>
      <c r="E40" s="5"/>
      <c r="F40" s="6"/>
      <c r="G40" s="51"/>
      <c r="H40" s="39"/>
      <c r="U40" s="76"/>
      <c r="V40" s="76"/>
      <c r="W40" s="76"/>
      <c r="X40" s="76"/>
      <c r="Y40" s="76"/>
      <c r="Z40" s="76"/>
      <c r="AO40" s="76"/>
      <c r="AP40" s="76"/>
      <c r="AQ40" s="76"/>
      <c r="AR40" s="76"/>
      <c r="AS40" s="76"/>
      <c r="AT40" s="76"/>
      <c r="AU40" s="76"/>
    </row>
    <row r="41" spans="1:47" ht="14" x14ac:dyDescent="0.15">
      <c r="A41" s="36" t="s">
        <v>57</v>
      </c>
      <c r="B41" s="39"/>
      <c r="C41" s="39"/>
      <c r="D41" s="5"/>
      <c r="E41" s="5"/>
      <c r="F41" s="13">
        <f>SUM(F11:F39)</f>
        <v>626.59386083333334</v>
      </c>
      <c r="G41" s="51" t="s">
        <v>21</v>
      </c>
      <c r="H41" s="39"/>
      <c r="U41" s="76"/>
      <c r="V41" s="76"/>
      <c r="W41" s="76"/>
      <c r="X41" s="76"/>
      <c r="Y41" s="76"/>
      <c r="Z41" s="76"/>
      <c r="AO41" s="76"/>
      <c r="AP41" s="76"/>
      <c r="AQ41" s="76"/>
      <c r="AR41" s="76"/>
      <c r="AS41" s="76"/>
      <c r="AT41" s="76"/>
      <c r="AU41" s="76"/>
    </row>
    <row r="42" spans="1:47" ht="14.25" customHeight="1" x14ac:dyDescent="0.15">
      <c r="A42" s="39"/>
      <c r="B42" s="85"/>
      <c r="C42" s="39"/>
      <c r="D42" s="10"/>
      <c r="E42" s="10"/>
      <c r="F42" s="14"/>
      <c r="G42" s="39"/>
      <c r="H42" s="39"/>
      <c r="U42" s="76"/>
      <c r="V42" s="76"/>
      <c r="W42" s="76"/>
      <c r="X42" s="76"/>
      <c r="Y42" s="76"/>
      <c r="Z42" s="80" t="s">
        <v>1</v>
      </c>
      <c r="AO42" s="76"/>
      <c r="AP42" s="76"/>
      <c r="AQ42" s="76"/>
      <c r="AR42" s="76"/>
      <c r="AS42" s="76"/>
      <c r="AT42" s="76"/>
      <c r="AU42" s="76"/>
    </row>
    <row r="43" spans="1:47" ht="14" x14ac:dyDescent="0.15">
      <c r="A43" s="36" t="s">
        <v>58</v>
      </c>
      <c r="B43" s="39"/>
      <c r="C43" s="39"/>
      <c r="D43" s="5"/>
      <c r="E43" s="5"/>
      <c r="F43" s="6"/>
      <c r="G43" s="39"/>
      <c r="H43" s="39"/>
      <c r="U43" s="76"/>
      <c r="V43" s="76"/>
      <c r="W43" s="76"/>
      <c r="X43" s="76"/>
      <c r="Y43" s="76"/>
      <c r="Z43" s="80" t="s">
        <v>1</v>
      </c>
      <c r="AO43" s="76"/>
      <c r="AP43" s="76"/>
      <c r="AQ43" s="76"/>
      <c r="AR43" s="76"/>
      <c r="AS43" s="76"/>
      <c r="AT43" s="76"/>
      <c r="AU43" s="76"/>
    </row>
    <row r="44" spans="1:47" ht="14" x14ac:dyDescent="0.15">
      <c r="A44" s="39"/>
      <c r="B44" s="52" t="s">
        <v>49</v>
      </c>
      <c r="C44" s="53" t="s">
        <v>20</v>
      </c>
      <c r="D44" s="5">
        <v>1</v>
      </c>
      <c r="E44" s="5">
        <v>155</v>
      </c>
      <c r="F44" s="6">
        <f>E44*D44</f>
        <v>155</v>
      </c>
      <c r="G44" s="51" t="s">
        <v>21</v>
      </c>
      <c r="H44" s="39"/>
      <c r="U44" s="76"/>
      <c r="V44" s="76"/>
      <c r="W44" s="76"/>
      <c r="X44" s="76"/>
      <c r="Y44" s="76"/>
      <c r="Z44" s="80" t="s">
        <v>1</v>
      </c>
      <c r="AO44" s="76"/>
      <c r="AP44" s="76"/>
      <c r="AQ44" s="76"/>
      <c r="AR44" s="76"/>
      <c r="AS44" s="76"/>
      <c r="AT44" s="76"/>
      <c r="AU44" s="76"/>
    </row>
    <row r="45" spans="1:47" ht="14" x14ac:dyDescent="0.15">
      <c r="A45" s="39"/>
      <c r="B45" s="52" t="s">
        <v>59</v>
      </c>
      <c r="C45" s="53" t="s">
        <v>20</v>
      </c>
      <c r="D45" s="5">
        <v>0</v>
      </c>
      <c r="E45" s="5">
        <v>140</v>
      </c>
      <c r="F45" s="6">
        <f>E45*D45</f>
        <v>0</v>
      </c>
      <c r="G45" s="51" t="s">
        <v>21</v>
      </c>
      <c r="H45" s="39"/>
      <c r="U45" s="76"/>
      <c r="V45" s="76"/>
      <c r="W45" s="76"/>
      <c r="X45" s="76"/>
      <c r="Y45" s="76"/>
      <c r="Z45" s="80" t="s">
        <v>1</v>
      </c>
      <c r="AO45" s="76"/>
      <c r="AP45" s="76"/>
      <c r="AQ45" s="76"/>
      <c r="AR45" s="76"/>
      <c r="AS45" s="76"/>
      <c r="AT45" s="76"/>
      <c r="AU45" s="76"/>
    </row>
    <row r="46" spans="1:47" ht="14" x14ac:dyDescent="0.15">
      <c r="A46" s="39"/>
      <c r="B46" s="52" t="s">
        <v>60</v>
      </c>
      <c r="C46" s="53" t="s">
        <v>20</v>
      </c>
      <c r="D46" s="5">
        <v>1</v>
      </c>
      <c r="E46" s="5">
        <v>0</v>
      </c>
      <c r="F46" s="6">
        <f>E46*D46</f>
        <v>0</v>
      </c>
      <c r="G46" s="51" t="s">
        <v>21</v>
      </c>
      <c r="H46" s="39"/>
      <c r="U46" s="76"/>
      <c r="V46" s="76"/>
      <c r="W46" s="76"/>
      <c r="X46" s="76"/>
      <c r="Y46" s="76"/>
      <c r="Z46" s="80"/>
      <c r="AO46" s="76"/>
      <c r="AP46" s="76"/>
      <c r="AQ46" s="76"/>
      <c r="AR46" s="76"/>
      <c r="AS46" s="76"/>
      <c r="AT46" s="76"/>
      <c r="AU46" s="76"/>
    </row>
    <row r="47" spans="1:47" ht="14" x14ac:dyDescent="0.15">
      <c r="A47" s="39"/>
      <c r="B47" s="52" t="s">
        <v>61</v>
      </c>
      <c r="C47" s="53" t="s">
        <v>51</v>
      </c>
      <c r="D47" s="5">
        <f>+F41</f>
        <v>626.59386083333334</v>
      </c>
      <c r="E47" s="5">
        <v>0.08</v>
      </c>
      <c r="F47" s="6">
        <f>E47*D47</f>
        <v>50.127508866666666</v>
      </c>
      <c r="G47" s="51" t="s">
        <v>21</v>
      </c>
      <c r="H47" s="39"/>
      <c r="U47" s="76"/>
      <c r="V47" s="76"/>
      <c r="W47" s="76"/>
      <c r="X47" s="76"/>
      <c r="Y47" s="76"/>
      <c r="Z47" s="80" t="s">
        <v>1</v>
      </c>
      <c r="AO47" s="76"/>
      <c r="AP47" s="76"/>
      <c r="AQ47" s="76"/>
      <c r="AR47" s="76"/>
      <c r="AS47" s="76"/>
      <c r="AT47" s="76"/>
      <c r="AU47" s="76"/>
    </row>
    <row r="48" spans="1:47" ht="8.25" customHeight="1" x14ac:dyDescent="0.15">
      <c r="A48" s="39"/>
      <c r="B48" s="39"/>
      <c r="C48" s="77"/>
      <c r="D48" s="16"/>
      <c r="E48" s="16"/>
      <c r="F48" s="6"/>
      <c r="G48" s="56"/>
      <c r="H48" s="39"/>
      <c r="U48" s="76"/>
      <c r="V48" s="76"/>
      <c r="W48" s="76"/>
      <c r="X48" s="76"/>
      <c r="Y48" s="76"/>
      <c r="Z48" s="80" t="s">
        <v>1</v>
      </c>
      <c r="AO48" s="76"/>
      <c r="AP48" s="76"/>
      <c r="AQ48" s="76"/>
      <c r="AR48" s="76"/>
      <c r="AS48" s="76"/>
      <c r="AT48" s="76"/>
      <c r="AU48" s="76"/>
    </row>
    <row r="49" spans="1:47" ht="14" x14ac:dyDescent="0.15">
      <c r="A49" s="36" t="s">
        <v>62</v>
      </c>
      <c r="B49" s="39"/>
      <c r="C49" s="77"/>
      <c r="D49" s="16"/>
      <c r="E49" s="16"/>
      <c r="F49" s="17">
        <f>SUM(F44:F47)</f>
        <v>205.12750886666666</v>
      </c>
      <c r="G49" s="51" t="s">
        <v>21</v>
      </c>
      <c r="H49" s="39"/>
      <c r="U49" s="76"/>
      <c r="V49" s="76"/>
      <c r="W49" s="76"/>
      <c r="X49" s="76"/>
      <c r="Y49" s="76"/>
      <c r="Z49" s="76"/>
      <c r="AO49" s="76"/>
      <c r="AP49" s="76"/>
      <c r="AQ49" s="76"/>
      <c r="AR49" s="76"/>
      <c r="AS49" s="76"/>
      <c r="AT49" s="76"/>
      <c r="AU49" s="76"/>
    </row>
    <row r="50" spans="1:47" ht="14" x14ac:dyDescent="0.15">
      <c r="A50" s="36"/>
      <c r="B50" s="85"/>
      <c r="C50" s="24"/>
      <c r="D50" s="24"/>
      <c r="E50" s="16"/>
      <c r="F50" s="6"/>
      <c r="G50" s="51"/>
      <c r="H50" s="39"/>
      <c r="U50" s="76"/>
      <c r="V50" s="76"/>
      <c r="W50" s="76"/>
      <c r="X50" s="76"/>
      <c r="Y50" s="76"/>
      <c r="Z50" s="76"/>
      <c r="AO50" s="76"/>
      <c r="AP50" s="76"/>
      <c r="AQ50" s="76"/>
      <c r="AR50" s="76"/>
      <c r="AS50" s="76"/>
      <c r="AT50" s="76"/>
      <c r="AU50" s="76"/>
    </row>
    <row r="51" spans="1:47" ht="14.25" customHeight="1" x14ac:dyDescent="0.15">
      <c r="A51" s="57" t="s">
        <v>63</v>
      </c>
      <c r="B51" s="58"/>
      <c r="C51" s="58"/>
      <c r="D51" s="18"/>
      <c r="E51" s="18"/>
      <c r="F51" s="19">
        <f>F41+F49</f>
        <v>831.72136969999997</v>
      </c>
      <c r="G51" s="51" t="s">
        <v>21</v>
      </c>
      <c r="H51" s="39"/>
      <c r="U51" s="76"/>
      <c r="V51" s="76"/>
      <c r="W51" s="76"/>
      <c r="X51" s="76"/>
      <c r="Y51" s="76"/>
      <c r="Z51" s="76"/>
      <c r="AO51" s="76"/>
      <c r="AP51" s="76"/>
      <c r="AQ51" s="76"/>
      <c r="AR51" s="76"/>
      <c r="AS51" s="76"/>
      <c r="AT51" s="76"/>
      <c r="AU51" s="76"/>
    </row>
    <row r="52" spans="1:47" ht="14.25" customHeight="1" x14ac:dyDescent="0.15">
      <c r="A52" s="24"/>
      <c r="B52" s="85"/>
      <c r="C52" s="59"/>
      <c r="D52" s="24"/>
      <c r="E52" s="77"/>
      <c r="F52" s="55"/>
      <c r="G52" s="78"/>
      <c r="H52" s="24"/>
      <c r="U52" s="76"/>
      <c r="V52" s="76"/>
      <c r="W52" s="76"/>
      <c r="X52" s="76"/>
      <c r="Y52" s="76"/>
      <c r="Z52" s="80" t="s">
        <v>1</v>
      </c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</row>
    <row r="53" spans="1:47" ht="14.25" customHeight="1" x14ac:dyDescent="0.15">
      <c r="A53" s="24"/>
      <c r="B53" s="36"/>
      <c r="C53" s="42"/>
      <c r="D53" s="42"/>
      <c r="E53" s="39"/>
      <c r="F53" s="39"/>
      <c r="G53" s="39"/>
      <c r="H53" s="24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</row>
    <row r="54" spans="1:47" ht="14.25" customHeight="1" x14ac:dyDescent="0.15">
      <c r="A54" s="24"/>
      <c r="B54" s="38" t="s">
        <v>64</v>
      </c>
      <c r="C54" s="39"/>
      <c r="D54" s="39"/>
      <c r="E54" s="39"/>
      <c r="F54" s="39"/>
      <c r="G54" s="25"/>
      <c r="H54" s="24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</row>
    <row r="55" spans="1:47" ht="14.25" customHeight="1" x14ac:dyDescent="0.15">
      <c r="A55" s="24"/>
      <c r="B55" s="38" t="s">
        <v>65</v>
      </c>
      <c r="C55" s="24"/>
      <c r="D55" s="77"/>
      <c r="E55" s="77"/>
      <c r="F55" s="77"/>
      <c r="G55" s="24"/>
      <c r="H55" s="24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</row>
    <row r="56" spans="1:47" ht="14.25" customHeight="1" x14ac:dyDescent="0.15">
      <c r="A56" s="24"/>
      <c r="B56" s="26"/>
      <c r="C56" s="27" t="s">
        <v>66</v>
      </c>
      <c r="D56" s="86"/>
      <c r="E56" s="28"/>
      <c r="F56" s="86"/>
      <c r="G56" s="29"/>
      <c r="H56" s="24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</row>
    <row r="57" spans="1:47" ht="14.25" customHeight="1" x14ac:dyDescent="0.15">
      <c r="A57" s="24"/>
      <c r="B57" s="30" t="s">
        <v>67</v>
      </c>
      <c r="C57" s="73">
        <f>+D57-0.025</f>
        <v>0.64999999999999991</v>
      </c>
      <c r="D57" s="74">
        <f>+E57-0.025</f>
        <v>0.67499999999999993</v>
      </c>
      <c r="E57" s="74">
        <v>0.7</v>
      </c>
      <c r="F57" s="74">
        <f>+E57+0.025</f>
        <v>0.72499999999999998</v>
      </c>
      <c r="G57" s="75">
        <f>+F57+0.025</f>
        <v>0.75</v>
      </c>
      <c r="H57" s="24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</row>
    <row r="58" spans="1:47" ht="14.25" customHeight="1" x14ac:dyDescent="0.15">
      <c r="A58" s="24"/>
      <c r="B58" s="31">
        <f>+B59-25</f>
        <v>800</v>
      </c>
      <c r="C58" s="64">
        <f t="shared" ref="C58:G62" si="3">+(C$57*$B58)-(($F$41-$F$37-$F$38)+$F$39)-(($B58*$E$37)+(($B58/480)*$E$38))+((($B58*$F$4)/2000)*($E$39*-1))</f>
        <v>-94.892819166666726</v>
      </c>
      <c r="D58" s="64">
        <f t="shared" si="3"/>
        <v>-74.892819166666612</v>
      </c>
      <c r="E58" s="64">
        <f t="shared" si="3"/>
        <v>-54.892819166666612</v>
      </c>
      <c r="F58" s="64">
        <f t="shared" si="3"/>
        <v>-34.892819166666612</v>
      </c>
      <c r="G58" s="65">
        <f t="shared" si="3"/>
        <v>-14.892819166666612</v>
      </c>
      <c r="H58" s="24"/>
      <c r="U58" s="76"/>
      <c r="V58" s="76"/>
      <c r="W58" s="76"/>
      <c r="X58" s="76"/>
      <c r="Y58" s="76"/>
      <c r="Z58" s="80" t="s">
        <v>1</v>
      </c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</row>
    <row r="59" spans="1:47" ht="15" customHeight="1" x14ac:dyDescent="0.15">
      <c r="A59" s="24"/>
      <c r="B59" s="32">
        <f>+B60-25</f>
        <v>825</v>
      </c>
      <c r="C59" s="66">
        <f t="shared" si="3"/>
        <v>-84.49334000000006</v>
      </c>
      <c r="D59" s="67">
        <f t="shared" si="3"/>
        <v>-63.868339999999947</v>
      </c>
      <c r="E59" s="67">
        <f t="shared" si="3"/>
        <v>-43.243339999999947</v>
      </c>
      <c r="F59" s="67">
        <f t="shared" si="3"/>
        <v>-22.618339999999947</v>
      </c>
      <c r="G59" s="68">
        <f t="shared" si="3"/>
        <v>-1.9933399999999466</v>
      </c>
      <c r="H59" s="24"/>
      <c r="M59" s="76"/>
      <c r="N59" s="79" t="s">
        <v>1</v>
      </c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80" t="s">
        <v>1</v>
      </c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</row>
    <row r="60" spans="1:47" ht="15" customHeight="1" x14ac:dyDescent="0.15">
      <c r="A60" s="24"/>
      <c r="B60" s="32">
        <f>+F3</f>
        <v>850</v>
      </c>
      <c r="C60" s="66">
        <f t="shared" si="3"/>
        <v>-74.09386083333338</v>
      </c>
      <c r="D60" s="67">
        <f t="shared" si="3"/>
        <v>-52.843860833333267</v>
      </c>
      <c r="E60" s="67">
        <f t="shared" si="3"/>
        <v>-31.593860833333267</v>
      </c>
      <c r="F60" s="67">
        <f t="shared" si="3"/>
        <v>-10.343860833333267</v>
      </c>
      <c r="G60" s="68">
        <f t="shared" si="3"/>
        <v>10.906139166666733</v>
      </c>
      <c r="H60" s="24"/>
      <c r="M60" s="76"/>
      <c r="N60" s="79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80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</row>
    <row r="61" spans="1:47" ht="15" customHeight="1" x14ac:dyDescent="0.15">
      <c r="A61" s="24"/>
      <c r="B61" s="32">
        <f>+B60+25</f>
        <v>875</v>
      </c>
      <c r="C61" s="66">
        <f t="shared" si="3"/>
        <v>-63.694381666666729</v>
      </c>
      <c r="D61" s="67">
        <f t="shared" si="3"/>
        <v>-41.819381666666729</v>
      </c>
      <c r="E61" s="67">
        <f t="shared" si="3"/>
        <v>-19.944381666666615</v>
      </c>
      <c r="F61" s="67">
        <f t="shared" si="3"/>
        <v>1.9306183333333848</v>
      </c>
      <c r="G61" s="68">
        <f t="shared" si="3"/>
        <v>23.805618333333385</v>
      </c>
      <c r="H61" s="24"/>
      <c r="M61" s="76"/>
      <c r="N61" s="79" t="s">
        <v>1</v>
      </c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80" t="s">
        <v>1</v>
      </c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</row>
    <row r="62" spans="1:47" ht="15" customHeight="1" x14ac:dyDescent="0.15">
      <c r="A62" s="24"/>
      <c r="B62" s="33">
        <f>+B61+25</f>
        <v>900</v>
      </c>
      <c r="C62" s="69">
        <f t="shared" si="3"/>
        <v>-53.294902500000049</v>
      </c>
      <c r="D62" s="70">
        <f t="shared" si="3"/>
        <v>-30.794902500000049</v>
      </c>
      <c r="E62" s="70">
        <f t="shared" si="3"/>
        <v>-8.2949024999999352</v>
      </c>
      <c r="F62" s="70">
        <f t="shared" si="3"/>
        <v>14.205097500000065</v>
      </c>
      <c r="G62" s="71">
        <f t="shared" si="3"/>
        <v>36.705097500000065</v>
      </c>
      <c r="H62" s="24"/>
      <c r="M62" s="76"/>
      <c r="N62" s="79" t="s">
        <v>1</v>
      </c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80" t="s">
        <v>1</v>
      </c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</row>
    <row r="63" spans="1:47" ht="15" customHeight="1" x14ac:dyDescent="0.15">
      <c r="A63" s="34" t="s">
        <v>68</v>
      </c>
      <c r="B63" s="35"/>
      <c r="C63" s="35"/>
      <c r="D63" s="85"/>
      <c r="E63" s="77"/>
      <c r="F63" s="77"/>
      <c r="G63" s="24"/>
      <c r="H63" s="24"/>
      <c r="M63" s="76"/>
      <c r="N63" s="79" t="s">
        <v>1</v>
      </c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80" t="s">
        <v>1</v>
      </c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</row>
    <row r="64" spans="1:47" ht="15" customHeight="1" x14ac:dyDescent="0.15">
      <c r="A64" s="60"/>
      <c r="B64" s="35"/>
      <c r="C64" s="35"/>
      <c r="D64" s="85"/>
      <c r="E64" s="77"/>
      <c r="F64" s="77"/>
      <c r="G64" s="24"/>
      <c r="H64" s="24"/>
      <c r="M64" s="76"/>
      <c r="N64" s="79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80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</row>
    <row r="65" spans="1:47" x14ac:dyDescent="0.15">
      <c r="A65" s="61"/>
      <c r="B65" s="35"/>
      <c r="C65" s="35"/>
      <c r="D65" s="88" t="s">
        <v>96</v>
      </c>
      <c r="E65" s="88"/>
      <c r="F65" s="88"/>
      <c r="G65" s="88"/>
      <c r="H65" s="24"/>
      <c r="AR65" s="76"/>
      <c r="AS65" s="76"/>
      <c r="AT65" s="76"/>
      <c r="AU65" s="76"/>
    </row>
    <row r="66" spans="1:47" x14ac:dyDescent="0.15">
      <c r="A66" s="61"/>
      <c r="B66" s="35"/>
      <c r="C66" s="35"/>
      <c r="D66" s="88"/>
      <c r="E66" s="88"/>
      <c r="F66" s="88"/>
      <c r="G66" s="88"/>
      <c r="H66" s="24"/>
    </row>
    <row r="67" spans="1:47" x14ac:dyDescent="0.15">
      <c r="A67" s="61"/>
      <c r="B67" s="35"/>
      <c r="C67" s="35"/>
      <c r="D67" s="88"/>
      <c r="E67" s="88"/>
      <c r="F67" s="88"/>
      <c r="G67" s="88"/>
      <c r="H67" s="24"/>
    </row>
    <row r="68" spans="1:47" x14ac:dyDescent="0.15">
      <c r="A68" s="62"/>
      <c r="B68" s="35"/>
      <c r="C68" s="35"/>
      <c r="D68" s="88"/>
      <c r="E68" s="88"/>
      <c r="F68" s="88"/>
      <c r="G68" s="88"/>
      <c r="H68" s="24"/>
    </row>
    <row r="69" spans="1:47" x14ac:dyDescent="0.15">
      <c r="A69" s="23"/>
      <c r="B69" s="21"/>
      <c r="C69" s="21"/>
      <c r="D69" s="21"/>
    </row>
    <row r="70" spans="1:47" x14ac:dyDescent="0.15">
      <c r="A70" s="23"/>
      <c r="B70" s="21"/>
      <c r="C70" s="21"/>
      <c r="D70" s="21"/>
    </row>
    <row r="77" spans="1:47" ht="14" x14ac:dyDescent="0.15">
      <c r="A77" s="2"/>
    </row>
    <row r="78" spans="1:47" ht="14" x14ac:dyDescent="0.15">
      <c r="A78" s="2"/>
    </row>
    <row r="79" spans="1:47" x14ac:dyDescent="0.15">
      <c r="AR79" s="76"/>
      <c r="AS79" s="76"/>
      <c r="AT79" s="76"/>
      <c r="AU79" s="76"/>
    </row>
    <row r="80" spans="1:47" x14ac:dyDescent="0.15">
      <c r="AR80" s="76"/>
      <c r="AS80" s="76"/>
      <c r="AT80" s="76"/>
      <c r="AU80" s="76"/>
    </row>
    <row r="81" spans="1:47" x14ac:dyDescent="0.15">
      <c r="AR81" s="76"/>
      <c r="AS81" s="76"/>
      <c r="AT81" s="76"/>
      <c r="AU81" s="76"/>
    </row>
    <row r="82" spans="1:47" x14ac:dyDescent="0.15"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</row>
    <row r="83" spans="1:47" x14ac:dyDescent="0.15"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</row>
    <row r="84" spans="1:47" x14ac:dyDescent="0.1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</row>
    <row r="85" spans="1:47" x14ac:dyDescent="0.15">
      <c r="A85" s="22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</row>
    <row r="86" spans="1:47" x14ac:dyDescent="0.15">
      <c r="A86" s="22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</row>
    <row r="87" spans="1:47" x14ac:dyDescent="0.15">
      <c r="A87" s="22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</row>
    <row r="88" spans="1:47" x14ac:dyDescent="0.1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</row>
    <row r="89" spans="1:47" x14ac:dyDescent="0.1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</row>
    <row r="90" spans="1:47" x14ac:dyDescent="0.1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</row>
    <row r="91" spans="1:47" x14ac:dyDescent="0.1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</row>
    <row r="92" spans="1:47" x14ac:dyDescent="0.1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</row>
    <row r="93" spans="1:47" x14ac:dyDescent="0.1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</row>
    <row r="94" spans="1:47" x14ac:dyDescent="0.1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</row>
    <row r="95" spans="1:47" x14ac:dyDescent="0.1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</row>
    <row r="96" spans="1:47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</row>
    <row r="97" spans="1:47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</row>
    <row r="98" spans="1:47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</row>
    <row r="99" spans="1:47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</row>
    <row r="100" spans="1:47" x14ac:dyDescent="0.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</row>
    <row r="101" spans="1:47" x14ac:dyDescent="0.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</row>
    <row r="102" spans="1:47" x14ac:dyDescent="0.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</row>
    <row r="103" spans="1:47" x14ac:dyDescent="0.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</row>
    <row r="104" spans="1:47" x14ac:dyDescent="0.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</row>
    <row r="105" spans="1:47" x14ac:dyDescent="0.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</row>
    <row r="106" spans="1:47" x14ac:dyDescent="0.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</row>
    <row r="107" spans="1:47" x14ac:dyDescent="0.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</row>
    <row r="108" spans="1:47" x14ac:dyDescent="0.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</row>
    <row r="109" spans="1:47" x14ac:dyDescent="0.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</row>
    <row r="110" spans="1:47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</row>
    <row r="111" spans="1:47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</row>
    <row r="112" spans="1:47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</row>
    <row r="113" spans="1:47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</row>
    <row r="114" spans="1:47" x14ac:dyDescent="0.1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</row>
    <row r="115" spans="1:47" x14ac:dyDescent="0.1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</row>
    <row r="116" spans="1:47" x14ac:dyDescent="0.1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</row>
    <row r="117" spans="1:47" x14ac:dyDescent="0.1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</row>
    <row r="118" spans="1:47" x14ac:dyDescent="0.1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</row>
    <row r="119" spans="1:47" x14ac:dyDescent="0.1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</row>
    <row r="120" spans="1:47" x14ac:dyDescent="0.1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</row>
    <row r="121" spans="1:47" x14ac:dyDescent="0.1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</row>
    <row r="122" spans="1:47" x14ac:dyDescent="0.1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</row>
    <row r="123" spans="1:47" x14ac:dyDescent="0.1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</row>
    <row r="124" spans="1:47" x14ac:dyDescent="0.1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</row>
    <row r="125" spans="1:47" x14ac:dyDescent="0.1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</row>
    <row r="126" spans="1:47" x14ac:dyDescent="0.1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</row>
    <row r="127" spans="1:47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</row>
    <row r="128" spans="1:47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</row>
    <row r="129" spans="1:47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</row>
    <row r="130" spans="1:47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</row>
    <row r="131" spans="1:47" x14ac:dyDescent="0.1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</row>
    <row r="132" spans="1:47" x14ac:dyDescent="0.1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</row>
    <row r="133" spans="1:47" x14ac:dyDescent="0.1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</row>
    <row r="134" spans="1:47" x14ac:dyDescent="0.1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</row>
    <row r="135" spans="1:47" x14ac:dyDescent="0.1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</row>
    <row r="136" spans="1:47" x14ac:dyDescent="0.1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</row>
    <row r="137" spans="1:47" x14ac:dyDescent="0.1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</row>
    <row r="138" spans="1:47" x14ac:dyDescent="0.1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</row>
    <row r="139" spans="1:47" x14ac:dyDescent="0.1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</row>
    <row r="140" spans="1:47" x14ac:dyDescent="0.1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</row>
    <row r="141" spans="1:47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</row>
    <row r="142" spans="1:47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</row>
    <row r="143" spans="1:47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</row>
    <row r="144" spans="1:47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</row>
    <row r="145" spans="1:47" x14ac:dyDescent="0.1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</row>
    <row r="146" spans="1:47" x14ac:dyDescent="0.1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</row>
    <row r="147" spans="1:47" x14ac:dyDescent="0.1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</row>
    <row r="148" spans="1:47" x14ac:dyDescent="0.1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</row>
    <row r="149" spans="1:47" x14ac:dyDescent="0.1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</row>
    <row r="150" spans="1:47" x14ac:dyDescent="0.1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</row>
    <row r="151" spans="1:47" x14ac:dyDescent="0.1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</row>
    <row r="152" spans="1:47" x14ac:dyDescent="0.1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</row>
    <row r="153" spans="1:47" x14ac:dyDescent="0.1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</row>
    <row r="154" spans="1:47" x14ac:dyDescent="0.1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</row>
    <row r="155" spans="1:47" x14ac:dyDescent="0.1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</row>
    <row r="156" spans="1:47" x14ac:dyDescent="0.1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</row>
    <row r="157" spans="1:47" x14ac:dyDescent="0.1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</row>
    <row r="158" spans="1:47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</row>
    <row r="159" spans="1:47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</row>
    <row r="160" spans="1:47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</row>
    <row r="161" spans="1:47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</row>
    <row r="162" spans="1:47" x14ac:dyDescent="0.1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</row>
    <row r="163" spans="1:47" x14ac:dyDescent="0.1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</row>
    <row r="164" spans="1:47" x14ac:dyDescent="0.1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</row>
    <row r="165" spans="1:47" x14ac:dyDescent="0.1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</row>
    <row r="166" spans="1:47" x14ac:dyDescent="0.1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</row>
    <row r="167" spans="1:47" x14ac:dyDescent="0.1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</row>
    <row r="168" spans="1:47" x14ac:dyDescent="0.1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</row>
    <row r="169" spans="1:47" x14ac:dyDescent="0.1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</row>
    <row r="170" spans="1:47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</row>
    <row r="171" spans="1:47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</row>
    <row r="172" spans="1:47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</row>
    <row r="173" spans="1:47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</row>
    <row r="174" spans="1:47" x14ac:dyDescent="0.1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</row>
    <row r="175" spans="1:47" x14ac:dyDescent="0.1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</row>
    <row r="176" spans="1:47" x14ac:dyDescent="0.1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</row>
    <row r="177" spans="1:47" x14ac:dyDescent="0.1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</row>
    <row r="178" spans="1:47" x14ac:dyDescent="0.1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</row>
    <row r="179" spans="1:47" x14ac:dyDescent="0.1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</row>
    <row r="180" spans="1:47" x14ac:dyDescent="0.1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</row>
    <row r="181" spans="1:47" x14ac:dyDescent="0.1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</row>
    <row r="182" spans="1:47" x14ac:dyDescent="0.1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</row>
    <row r="183" spans="1:47" x14ac:dyDescent="0.1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</row>
    <row r="184" spans="1:47" x14ac:dyDescent="0.1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</row>
    <row r="185" spans="1:47" x14ac:dyDescent="0.1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</row>
    <row r="186" spans="1:47" x14ac:dyDescent="0.1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</row>
    <row r="187" spans="1:47" x14ac:dyDescent="0.1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</row>
    <row r="188" spans="1:47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</row>
    <row r="189" spans="1:47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</row>
    <row r="190" spans="1:47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</row>
    <row r="191" spans="1:47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</row>
    <row r="192" spans="1:47" x14ac:dyDescent="0.1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</row>
    <row r="193" spans="1:47" x14ac:dyDescent="0.1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</row>
    <row r="194" spans="1:47" x14ac:dyDescent="0.1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</row>
    <row r="195" spans="1:47" x14ac:dyDescent="0.1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</row>
    <row r="196" spans="1:47" x14ac:dyDescent="0.1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</row>
    <row r="197" spans="1:47" x14ac:dyDescent="0.1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</row>
    <row r="198" spans="1:47" x14ac:dyDescent="0.1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</row>
    <row r="199" spans="1:47" x14ac:dyDescent="0.1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</row>
    <row r="200" spans="1:47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</row>
    <row r="201" spans="1:47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</row>
    <row r="202" spans="1:47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</row>
    <row r="203" spans="1:47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</row>
    <row r="204" spans="1:47" x14ac:dyDescent="0.1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</row>
    <row r="205" spans="1:47" x14ac:dyDescent="0.1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</row>
    <row r="206" spans="1:47" x14ac:dyDescent="0.1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</row>
    <row r="207" spans="1:47" x14ac:dyDescent="0.1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</row>
    <row r="208" spans="1:47" x14ac:dyDescent="0.1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</row>
    <row r="209" spans="1:47" x14ac:dyDescent="0.1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</row>
    <row r="210" spans="1:47" x14ac:dyDescent="0.1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</row>
    <row r="211" spans="1:47" x14ac:dyDescent="0.1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</row>
    <row r="212" spans="1:47" x14ac:dyDescent="0.1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</row>
    <row r="213" spans="1:47" x14ac:dyDescent="0.1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</row>
    <row r="214" spans="1:47" x14ac:dyDescent="0.1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</row>
    <row r="215" spans="1:47" x14ac:dyDescent="0.1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</row>
    <row r="216" spans="1:47" x14ac:dyDescent="0.1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</row>
    <row r="217" spans="1:47" x14ac:dyDescent="0.1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</row>
    <row r="218" spans="1:47" x14ac:dyDescent="0.1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</row>
    <row r="219" spans="1:47" x14ac:dyDescent="0.1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</row>
    <row r="220" spans="1:47" x14ac:dyDescent="0.1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</row>
    <row r="221" spans="1:47" x14ac:dyDescent="0.1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</row>
    <row r="222" spans="1:47" x14ac:dyDescent="0.1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</row>
    <row r="223" spans="1:47" x14ac:dyDescent="0.1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</row>
    <row r="224" spans="1:47" x14ac:dyDescent="0.1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</row>
    <row r="225" spans="1:47" x14ac:dyDescent="0.1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</row>
    <row r="226" spans="1:47" x14ac:dyDescent="0.1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</row>
    <row r="227" spans="1:47" x14ac:dyDescent="0.1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</row>
    <row r="228" spans="1:47" x14ac:dyDescent="0.1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</row>
    <row r="229" spans="1:47" x14ac:dyDescent="0.1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</row>
    <row r="230" spans="1:47" x14ac:dyDescent="0.1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</row>
    <row r="231" spans="1:47" x14ac:dyDescent="0.1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</row>
    <row r="232" spans="1:47" x14ac:dyDescent="0.1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</row>
    <row r="233" spans="1:47" x14ac:dyDescent="0.1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</row>
    <row r="234" spans="1:47" x14ac:dyDescent="0.1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</row>
    <row r="235" spans="1:47" x14ac:dyDescent="0.1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</row>
    <row r="236" spans="1:47" x14ac:dyDescent="0.1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</row>
    <row r="237" spans="1:47" x14ac:dyDescent="0.1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</row>
    <row r="238" spans="1:47" x14ac:dyDescent="0.1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</row>
    <row r="239" spans="1:47" x14ac:dyDescent="0.1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</row>
    <row r="240" spans="1:47" x14ac:dyDescent="0.1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</row>
    <row r="241" spans="1:47" x14ac:dyDescent="0.1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</row>
    <row r="242" spans="1:47" x14ac:dyDescent="0.1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</row>
    <row r="243" spans="1:47" x14ac:dyDescent="0.1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</row>
    <row r="244" spans="1:47" x14ac:dyDescent="0.1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</row>
    <row r="245" spans="1:47" x14ac:dyDescent="0.1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</row>
    <row r="246" spans="1:47" x14ac:dyDescent="0.1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</row>
    <row r="247" spans="1:47" x14ac:dyDescent="0.1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</row>
    <row r="248" spans="1:47" x14ac:dyDescent="0.1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</row>
    <row r="249" spans="1:47" x14ac:dyDescent="0.1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</row>
    <row r="250" spans="1:47" x14ac:dyDescent="0.1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</row>
    <row r="251" spans="1:47" x14ac:dyDescent="0.1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</row>
    <row r="252" spans="1:47" x14ac:dyDescent="0.1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</row>
    <row r="253" spans="1:47" x14ac:dyDescent="0.1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</row>
    <row r="254" spans="1:47" x14ac:dyDescent="0.1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</row>
    <row r="255" spans="1:47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</row>
    <row r="256" spans="1:47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</row>
    <row r="257" spans="1:47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</row>
    <row r="258" spans="1:47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</row>
    <row r="259" spans="1:47" x14ac:dyDescent="0.1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</row>
    <row r="260" spans="1:47" x14ac:dyDescent="0.1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</row>
    <row r="261" spans="1:47" x14ac:dyDescent="0.1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</row>
    <row r="262" spans="1:47" x14ac:dyDescent="0.1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  <c r="AR262" s="76"/>
      <c r="AS262" s="76"/>
      <c r="AT262" s="76"/>
      <c r="AU262" s="76"/>
    </row>
    <row r="263" spans="1:47" x14ac:dyDescent="0.1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  <c r="AR263" s="76"/>
      <c r="AS263" s="76"/>
      <c r="AT263" s="76"/>
      <c r="AU263" s="76"/>
    </row>
    <row r="264" spans="1:47" x14ac:dyDescent="0.1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</row>
    <row r="265" spans="1:47" x14ac:dyDescent="0.1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  <c r="AR265" s="76"/>
      <c r="AS265" s="76"/>
      <c r="AT265" s="76"/>
      <c r="AU265" s="76"/>
    </row>
    <row r="266" spans="1:47" x14ac:dyDescent="0.1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</row>
    <row r="267" spans="1:47" x14ac:dyDescent="0.1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</row>
    <row r="268" spans="1:47" x14ac:dyDescent="0.1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</row>
    <row r="269" spans="1:47" x14ac:dyDescent="0.1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  <c r="AR269" s="76"/>
      <c r="AS269" s="76"/>
      <c r="AT269" s="76"/>
      <c r="AU269" s="76"/>
    </row>
    <row r="270" spans="1:47" x14ac:dyDescent="0.1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</row>
    <row r="271" spans="1:47" x14ac:dyDescent="0.1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</row>
    <row r="272" spans="1:47" x14ac:dyDescent="0.1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</row>
    <row r="273" spans="1:47" x14ac:dyDescent="0.1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</row>
    <row r="274" spans="1:47" x14ac:dyDescent="0.1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</row>
    <row r="275" spans="1:47" x14ac:dyDescent="0.1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</row>
    <row r="276" spans="1:47" x14ac:dyDescent="0.1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</row>
    <row r="277" spans="1:47" x14ac:dyDescent="0.1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</row>
    <row r="278" spans="1:47" x14ac:dyDescent="0.1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</row>
    <row r="279" spans="1:47" x14ac:dyDescent="0.1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</row>
    <row r="280" spans="1:47" x14ac:dyDescent="0.1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</row>
    <row r="281" spans="1:47" x14ac:dyDescent="0.1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</row>
    <row r="282" spans="1:47" x14ac:dyDescent="0.1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</row>
    <row r="283" spans="1:47" x14ac:dyDescent="0.1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</row>
    <row r="284" spans="1:47" x14ac:dyDescent="0.1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</row>
    <row r="285" spans="1:47" x14ac:dyDescent="0.1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</row>
    <row r="286" spans="1:47" x14ac:dyDescent="0.1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</row>
    <row r="287" spans="1:47" x14ac:dyDescent="0.1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</row>
    <row r="288" spans="1:47" x14ac:dyDescent="0.1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</row>
    <row r="289" spans="1:47" x14ac:dyDescent="0.1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</row>
    <row r="290" spans="1:47" x14ac:dyDescent="0.1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</row>
    <row r="291" spans="1:47" x14ac:dyDescent="0.1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</row>
    <row r="292" spans="1:47" x14ac:dyDescent="0.1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</row>
    <row r="293" spans="1:47" x14ac:dyDescent="0.1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</row>
    <row r="294" spans="1:47" x14ac:dyDescent="0.1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</row>
    <row r="295" spans="1:47" x14ac:dyDescent="0.1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</row>
    <row r="296" spans="1:47" x14ac:dyDescent="0.1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</row>
    <row r="297" spans="1:47" x14ac:dyDescent="0.1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</row>
    <row r="298" spans="1:47" x14ac:dyDescent="0.1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</row>
    <row r="299" spans="1:47" x14ac:dyDescent="0.1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</row>
    <row r="300" spans="1:47" x14ac:dyDescent="0.1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</row>
    <row r="301" spans="1:47" x14ac:dyDescent="0.1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</row>
    <row r="302" spans="1:47" x14ac:dyDescent="0.1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</row>
    <row r="303" spans="1:47" x14ac:dyDescent="0.1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</row>
    <row r="304" spans="1:47" x14ac:dyDescent="0.1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</row>
    <row r="305" spans="1:47" x14ac:dyDescent="0.1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</row>
    <row r="306" spans="1:47" x14ac:dyDescent="0.1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</row>
    <row r="307" spans="1:47" x14ac:dyDescent="0.1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</row>
    <row r="308" spans="1:47" x14ac:dyDescent="0.1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</row>
    <row r="309" spans="1:47" x14ac:dyDescent="0.1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</row>
    <row r="310" spans="1:47" x14ac:dyDescent="0.1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</row>
    <row r="311" spans="1:47" x14ac:dyDescent="0.1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</row>
    <row r="312" spans="1:47" x14ac:dyDescent="0.1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</row>
    <row r="313" spans="1:47" x14ac:dyDescent="0.1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</row>
    <row r="314" spans="1:47" x14ac:dyDescent="0.1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</row>
    <row r="315" spans="1:47" x14ac:dyDescent="0.1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</row>
    <row r="316" spans="1:47" x14ac:dyDescent="0.1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</row>
    <row r="317" spans="1:47" x14ac:dyDescent="0.1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</row>
    <row r="318" spans="1:47" x14ac:dyDescent="0.1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</row>
    <row r="319" spans="1:47" x14ac:dyDescent="0.1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</row>
    <row r="320" spans="1:47" x14ac:dyDescent="0.1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</row>
    <row r="321" spans="1:47" x14ac:dyDescent="0.1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</row>
    <row r="322" spans="1:47" x14ac:dyDescent="0.1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</row>
    <row r="323" spans="1:47" x14ac:dyDescent="0.1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</row>
    <row r="324" spans="1:47" x14ac:dyDescent="0.1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</row>
    <row r="325" spans="1:47" x14ac:dyDescent="0.1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</row>
    <row r="326" spans="1:47" x14ac:dyDescent="0.1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</row>
    <row r="327" spans="1:47" x14ac:dyDescent="0.1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</row>
    <row r="328" spans="1:47" x14ac:dyDescent="0.1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</row>
    <row r="329" spans="1:47" x14ac:dyDescent="0.1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</row>
    <row r="330" spans="1:47" x14ac:dyDescent="0.1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</row>
    <row r="331" spans="1:47" x14ac:dyDescent="0.1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</row>
    <row r="332" spans="1:47" x14ac:dyDescent="0.1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</row>
    <row r="333" spans="1:47" x14ac:dyDescent="0.1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</row>
    <row r="334" spans="1:47" x14ac:dyDescent="0.1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</row>
    <row r="335" spans="1:47" x14ac:dyDescent="0.1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</row>
    <row r="336" spans="1:47" x14ac:dyDescent="0.1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</row>
    <row r="337" spans="1:47" x14ac:dyDescent="0.1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</row>
    <row r="338" spans="1:47" x14ac:dyDescent="0.1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</row>
    <row r="339" spans="1:47" x14ac:dyDescent="0.1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</row>
    <row r="340" spans="1:47" x14ac:dyDescent="0.1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</row>
    <row r="341" spans="1:47" x14ac:dyDescent="0.1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</row>
    <row r="342" spans="1:47" x14ac:dyDescent="0.1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</row>
    <row r="343" spans="1:47" x14ac:dyDescent="0.1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</row>
    <row r="344" spans="1:47" x14ac:dyDescent="0.1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  <c r="AO344" s="76"/>
      <c r="AP344" s="76"/>
      <c r="AQ344" s="76"/>
      <c r="AR344" s="76"/>
      <c r="AS344" s="76"/>
      <c r="AT344" s="76"/>
      <c r="AU344" s="76"/>
    </row>
    <row r="345" spans="1:47" x14ac:dyDescent="0.1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</row>
    <row r="346" spans="1:47" x14ac:dyDescent="0.1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  <c r="AO346" s="76"/>
      <c r="AP346" s="76"/>
      <c r="AQ346" s="76"/>
      <c r="AR346" s="76"/>
      <c r="AS346" s="76"/>
      <c r="AT346" s="76"/>
      <c r="AU346" s="76"/>
    </row>
    <row r="347" spans="1:47" x14ac:dyDescent="0.1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</row>
    <row r="348" spans="1:47" x14ac:dyDescent="0.1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</row>
    <row r="349" spans="1:47" x14ac:dyDescent="0.1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</row>
    <row r="350" spans="1:47" x14ac:dyDescent="0.1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</row>
    <row r="351" spans="1:47" x14ac:dyDescent="0.1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</row>
    <row r="352" spans="1:47" x14ac:dyDescent="0.1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</row>
    <row r="353" spans="1:47" x14ac:dyDescent="0.1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</row>
    <row r="354" spans="1:47" x14ac:dyDescent="0.1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</row>
    <row r="355" spans="1:47" x14ac:dyDescent="0.1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</row>
    <row r="356" spans="1:47" x14ac:dyDescent="0.1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</row>
    <row r="357" spans="1:47" x14ac:dyDescent="0.1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</row>
    <row r="358" spans="1:47" x14ac:dyDescent="0.1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</row>
    <row r="359" spans="1:47" x14ac:dyDescent="0.1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</row>
    <row r="360" spans="1:47" x14ac:dyDescent="0.1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</row>
    <row r="361" spans="1:47" x14ac:dyDescent="0.1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</row>
    <row r="362" spans="1:47" x14ac:dyDescent="0.1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</row>
    <row r="363" spans="1:47" x14ac:dyDescent="0.1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</row>
    <row r="364" spans="1:47" x14ac:dyDescent="0.1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</row>
    <row r="365" spans="1:47" x14ac:dyDescent="0.1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</row>
    <row r="366" spans="1:47" x14ac:dyDescent="0.1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</row>
    <row r="367" spans="1:47" x14ac:dyDescent="0.1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</row>
    <row r="368" spans="1:47" x14ac:dyDescent="0.1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</row>
    <row r="369" spans="1:47" x14ac:dyDescent="0.1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</row>
    <row r="370" spans="1:47" x14ac:dyDescent="0.1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</row>
    <row r="371" spans="1:47" x14ac:dyDescent="0.1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</row>
    <row r="372" spans="1:47" x14ac:dyDescent="0.1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</row>
    <row r="373" spans="1:47" x14ac:dyDescent="0.1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</row>
    <row r="374" spans="1:47" x14ac:dyDescent="0.1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</row>
    <row r="375" spans="1:47" x14ac:dyDescent="0.1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</row>
  </sheetData>
  <sheetProtection sheet="1" objects="1" scenarios="1"/>
  <mergeCells count="1">
    <mergeCell ref="D65:G68"/>
  </mergeCells>
  <phoneticPr fontId="19" type="noConversion"/>
  <printOptions horizontalCentered="1" verticalCentered="1"/>
  <pageMargins left="0" right="0" top="0" bottom="0" header="0.02" footer="0.02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 x14ac:dyDescent="0.15"/>
  <sheetData>
    <row r="10" spans="1:10" x14ac:dyDescent="0.15">
      <c r="A10" t="s">
        <v>24</v>
      </c>
    </row>
    <row r="12" spans="1:10" x14ac:dyDescent="0.15">
      <c r="B12" t="s">
        <v>69</v>
      </c>
      <c r="F12">
        <v>2.5</v>
      </c>
      <c r="H12" t="s">
        <v>70</v>
      </c>
      <c r="J12" t="s">
        <v>71</v>
      </c>
    </row>
    <row r="14" spans="1:10" x14ac:dyDescent="0.15">
      <c r="B14" t="s">
        <v>72</v>
      </c>
      <c r="F14">
        <v>1</v>
      </c>
      <c r="H14" t="s">
        <v>73</v>
      </c>
    </row>
    <row r="16" spans="1:10" x14ac:dyDescent="0.15">
      <c r="B16" t="s">
        <v>74</v>
      </c>
      <c r="D16" t="s">
        <v>75</v>
      </c>
      <c r="F16">
        <v>4.5</v>
      </c>
      <c r="G16" t="s">
        <v>76</v>
      </c>
    </row>
    <row r="17" spans="1:12" x14ac:dyDescent="0.15">
      <c r="D17" t="s">
        <v>77</v>
      </c>
    </row>
    <row r="19" spans="1:12" x14ac:dyDescent="0.15">
      <c r="B19" t="s">
        <v>78</v>
      </c>
      <c r="F19">
        <v>5</v>
      </c>
      <c r="H19" t="s">
        <v>73</v>
      </c>
    </row>
    <row r="20" spans="1:12" x14ac:dyDescent="0.15">
      <c r="H20" t="s">
        <v>79</v>
      </c>
    </row>
    <row r="22" spans="1:12" x14ac:dyDescent="0.15">
      <c r="B22" t="s">
        <v>80</v>
      </c>
    </row>
    <row r="23" spans="1:12" x14ac:dyDescent="0.15">
      <c r="B23" t="s">
        <v>81</v>
      </c>
      <c r="C23">
        <v>1</v>
      </c>
      <c r="D23" t="s">
        <v>82</v>
      </c>
      <c r="F23">
        <v>5</v>
      </c>
      <c r="G23" t="s">
        <v>76</v>
      </c>
    </row>
    <row r="24" spans="1:12" x14ac:dyDescent="0.15">
      <c r="B24" t="s">
        <v>83</v>
      </c>
      <c r="C24">
        <v>2.5</v>
      </c>
      <c r="D24" t="s">
        <v>82</v>
      </c>
    </row>
    <row r="30" spans="1:12" ht="14" x14ac:dyDescent="0.15">
      <c r="A30" s="76" t="s">
        <v>84</v>
      </c>
      <c r="C30" s="2"/>
      <c r="D30" s="2"/>
      <c r="E30" s="2"/>
      <c r="F30" s="76"/>
      <c r="G30" s="76"/>
      <c r="K30" s="76"/>
      <c r="L30" s="76"/>
    </row>
    <row r="31" spans="1:12" ht="14" x14ac:dyDescent="0.15">
      <c r="A31" s="7" t="s">
        <v>85</v>
      </c>
      <c r="C31" s="2"/>
      <c r="D31" s="2"/>
      <c r="E31" s="2"/>
      <c r="F31" s="76"/>
      <c r="G31" s="76"/>
      <c r="H31" s="76"/>
      <c r="I31" s="76"/>
      <c r="K31" s="76"/>
      <c r="L31" s="76"/>
    </row>
    <row r="32" spans="1:12" ht="14" x14ac:dyDescent="0.15">
      <c r="A32" s="2"/>
      <c r="C32" s="2"/>
      <c r="D32" s="2"/>
      <c r="E32" s="2"/>
      <c r="F32" s="76"/>
      <c r="G32" s="76"/>
      <c r="H32" s="87"/>
      <c r="I32" s="76"/>
      <c r="K32" s="76"/>
      <c r="L32" s="76"/>
    </row>
    <row r="33" spans="1:12" ht="14" x14ac:dyDescent="0.15">
      <c r="A33" s="76" t="s">
        <v>86</v>
      </c>
      <c r="C33">
        <v>1.5</v>
      </c>
      <c r="D33" s="2" t="s">
        <v>87</v>
      </c>
      <c r="E33" s="2"/>
      <c r="F33" s="76"/>
      <c r="G33" s="76"/>
      <c r="H33" s="76"/>
      <c r="I33" s="76"/>
      <c r="J33" s="76"/>
      <c r="K33" s="76"/>
      <c r="L33" s="76"/>
    </row>
    <row r="34" spans="1:12" ht="14" thickBot="1" x14ac:dyDescent="0.2">
      <c r="A34" s="76" t="s">
        <v>88</v>
      </c>
      <c r="C34" s="11">
        <v>0.5</v>
      </c>
      <c r="D34" s="76" t="s">
        <v>89</v>
      </c>
      <c r="F34" s="79"/>
      <c r="G34" s="82"/>
      <c r="H34" s="76"/>
      <c r="I34" s="76"/>
      <c r="J34" s="76"/>
      <c r="K34" s="76"/>
      <c r="L34" s="76"/>
    </row>
    <row r="35" spans="1:12" ht="15" thickTop="1" x14ac:dyDescent="0.15">
      <c r="C35" s="2"/>
      <c r="D35" s="2"/>
      <c r="E35" s="76"/>
      <c r="F35" s="79"/>
      <c r="G35" s="82"/>
      <c r="H35" s="76"/>
      <c r="I35" s="76"/>
      <c r="J35" s="76"/>
      <c r="K35" s="76"/>
      <c r="L35" s="76"/>
    </row>
    <row r="36" spans="1:12" ht="14" x14ac:dyDescent="0.15">
      <c r="A36" s="76" t="s">
        <v>90</v>
      </c>
      <c r="C36" s="76" t="s">
        <v>91</v>
      </c>
      <c r="D36" s="2"/>
      <c r="E36" s="76"/>
      <c r="F36" s="79"/>
      <c r="G36" s="82"/>
      <c r="H36" s="76"/>
      <c r="I36" s="76"/>
      <c r="J36" s="76"/>
      <c r="K36" s="76"/>
      <c r="L36" s="76"/>
    </row>
    <row r="37" spans="1:12" ht="14" x14ac:dyDescent="0.15">
      <c r="E37" s="76"/>
      <c r="F37" s="2"/>
      <c r="G37" s="2"/>
      <c r="I37" s="2"/>
      <c r="J37" s="76"/>
      <c r="K37" s="76"/>
      <c r="L37" s="76"/>
    </row>
    <row r="38" spans="1:12" ht="14" x14ac:dyDescent="0.15">
      <c r="E38" s="76"/>
      <c r="F38" s="2"/>
      <c r="G38" s="2"/>
      <c r="I38" s="2"/>
      <c r="J38" s="76"/>
      <c r="K38" s="76"/>
      <c r="L38" s="76"/>
    </row>
    <row r="39" spans="1:12" ht="14" x14ac:dyDescent="0.15">
      <c r="A39" s="76" t="s">
        <v>92</v>
      </c>
      <c r="C39">
        <v>0.1</v>
      </c>
      <c r="D39" s="76" t="s">
        <v>93</v>
      </c>
      <c r="E39" s="76"/>
      <c r="F39" s="2"/>
      <c r="G39" s="2"/>
      <c r="I39" s="2"/>
      <c r="J39" s="76"/>
      <c r="K39" s="76"/>
      <c r="L39" s="76"/>
    </row>
    <row r="40" spans="1:12" ht="14" x14ac:dyDescent="0.15">
      <c r="E40" s="76"/>
      <c r="F40" s="2"/>
      <c r="G40" s="2"/>
      <c r="H40" s="2"/>
      <c r="I40" s="2"/>
      <c r="J40" s="76"/>
      <c r="K40" s="76"/>
      <c r="L40" s="76"/>
    </row>
    <row r="41" spans="1:12" ht="14" x14ac:dyDescent="0.15">
      <c r="A41" s="76" t="s">
        <v>94</v>
      </c>
      <c r="E41" s="76"/>
      <c r="F41" s="2"/>
      <c r="G41" s="2"/>
      <c r="H41" s="2"/>
      <c r="I41" s="2"/>
      <c r="J41" s="76"/>
      <c r="K41" s="76"/>
      <c r="L41" s="76"/>
    </row>
    <row r="42" spans="1:12" ht="14" x14ac:dyDescent="0.15">
      <c r="E42" s="76"/>
      <c r="F42" s="2"/>
      <c r="G42" s="2"/>
      <c r="H42" s="2"/>
      <c r="I42" s="2"/>
      <c r="J42" s="76"/>
      <c r="K42" s="76"/>
      <c r="L42" s="76"/>
    </row>
    <row r="43" spans="1:12" ht="14" x14ac:dyDescent="0.15">
      <c r="E43" s="76"/>
      <c r="F43" s="2"/>
      <c r="G43" s="2"/>
      <c r="H43" s="6"/>
      <c r="I43" s="6"/>
      <c r="J43" s="76"/>
      <c r="K43" s="76"/>
      <c r="L43" s="76"/>
    </row>
    <row r="44" spans="1:12" ht="14" x14ac:dyDescent="0.15">
      <c r="E44" s="76"/>
      <c r="F44" s="2"/>
      <c r="G44" s="2"/>
      <c r="H44" s="2"/>
      <c r="I44" s="2"/>
      <c r="J44" s="76"/>
      <c r="K44" s="76"/>
      <c r="L44" s="76"/>
    </row>
    <row r="45" spans="1:12" ht="14" x14ac:dyDescent="0.15">
      <c r="A45" s="2"/>
      <c r="B45" s="2"/>
      <c r="C45" s="2"/>
      <c r="D45" s="2"/>
      <c r="E45" s="76">
        <f>420*0.04</f>
        <v>16.8</v>
      </c>
      <c r="F45" s="4"/>
      <c r="G45" s="82"/>
      <c r="H45" s="76"/>
      <c r="I45" s="76"/>
      <c r="J45" s="76"/>
      <c r="K45" s="76"/>
      <c r="L45" s="76"/>
    </row>
    <row r="46" spans="1:12" ht="14" x14ac:dyDescent="0.15">
      <c r="B46" s="2"/>
      <c r="C46" s="2"/>
      <c r="D46" s="2"/>
      <c r="E46" s="76"/>
      <c r="F46" s="79"/>
      <c r="G46" s="82"/>
      <c r="H46" s="76"/>
      <c r="I46" s="76"/>
      <c r="J46" s="76"/>
      <c r="K46" s="76"/>
      <c r="L46" s="76"/>
    </row>
    <row r="47" spans="1:12" ht="14" x14ac:dyDescent="0.15">
      <c r="A47" s="2"/>
      <c r="B47" s="2"/>
      <c r="C47" s="2"/>
      <c r="D47" s="2"/>
      <c r="E47" s="76"/>
      <c r="F47" s="79"/>
      <c r="G47" s="76"/>
      <c r="H47" s="76"/>
      <c r="I47" s="76"/>
      <c r="J47" s="76"/>
      <c r="K47" s="76"/>
      <c r="L47" s="76"/>
    </row>
    <row r="48" spans="1:12" ht="14" x14ac:dyDescent="0.15">
      <c r="A48" s="2"/>
      <c r="B48" s="2"/>
      <c r="C48" s="2"/>
      <c r="D48" s="2"/>
      <c r="E48" s="76"/>
      <c r="F48" s="79">
        <f>110*1.35</f>
        <v>148.5</v>
      </c>
      <c r="G48" s="76"/>
      <c r="H48" s="76"/>
      <c r="I48" s="76"/>
      <c r="J48" s="76"/>
      <c r="K48" s="76"/>
      <c r="L48" s="76"/>
    </row>
    <row r="49" spans="1:12" ht="14" x14ac:dyDescent="0.15">
      <c r="A49" s="6"/>
      <c r="B49" s="15">
        <f>551.41/750</f>
        <v>0.73521333333333327</v>
      </c>
      <c r="C49" s="2"/>
      <c r="D49" s="2"/>
      <c r="E49" s="76"/>
      <c r="F49" s="79">
        <f>110*1.3</f>
        <v>143</v>
      </c>
      <c r="G49" s="76"/>
      <c r="H49" s="76"/>
      <c r="I49" s="76"/>
      <c r="J49" s="76"/>
      <c r="K49" s="76"/>
      <c r="L49" s="76"/>
    </row>
    <row r="50" spans="1:12" ht="14" x14ac:dyDescent="0.15">
      <c r="A50" s="2"/>
      <c r="B50" s="2"/>
      <c r="C50" s="2"/>
      <c r="D50" s="2"/>
      <c r="E50" s="76"/>
      <c r="F50" s="79"/>
      <c r="G50" s="76"/>
      <c r="H50" s="76"/>
      <c r="I50" s="76"/>
      <c r="J50" s="76"/>
      <c r="K50" s="76"/>
      <c r="L50" s="76"/>
    </row>
    <row r="51" spans="1:12" ht="14" x14ac:dyDescent="0.15">
      <c r="A51" s="2"/>
      <c r="B51" s="2"/>
      <c r="C51" s="2"/>
      <c r="D51" s="2">
        <f>406.6*0.07</f>
        <v>28.462000000000003</v>
      </c>
      <c r="E51" s="76"/>
      <c r="F51" s="79">
        <f>110*0.65</f>
        <v>71.5</v>
      </c>
      <c r="G51" s="76"/>
      <c r="H51" s="76"/>
      <c r="I51" s="76"/>
      <c r="J51" s="76"/>
      <c r="K51" s="76"/>
      <c r="L51" s="76"/>
    </row>
    <row r="52" spans="1:12" ht="14" x14ac:dyDescent="0.15">
      <c r="A52" s="2"/>
      <c r="B52" s="2"/>
      <c r="C52" s="2"/>
      <c r="D52" s="2"/>
      <c r="E52" s="76"/>
      <c r="F52" s="79"/>
      <c r="G52" s="76"/>
      <c r="H52" s="76"/>
      <c r="I52" s="76"/>
      <c r="J52" s="76"/>
      <c r="K52" s="76"/>
      <c r="L52" s="76"/>
    </row>
    <row r="53" spans="1:12" ht="14" x14ac:dyDescent="0.15">
      <c r="A53" s="6"/>
      <c r="B53" s="6"/>
      <c r="C53" s="2"/>
      <c r="D53" s="2"/>
      <c r="E53" s="76"/>
      <c r="F53" s="76"/>
      <c r="G53" s="76"/>
      <c r="H53" s="76"/>
      <c r="I53" s="76"/>
      <c r="J53" s="76"/>
      <c r="K53" s="76"/>
      <c r="L53" s="76"/>
    </row>
    <row r="54" spans="1:12" ht="14" x14ac:dyDescent="0.15">
      <c r="A54" s="6"/>
      <c r="B54" s="6"/>
      <c r="C54" s="2"/>
      <c r="D54" s="2"/>
      <c r="E54" s="76"/>
      <c r="F54" s="76"/>
      <c r="G54" s="76"/>
      <c r="H54" s="76"/>
      <c r="I54" s="76"/>
      <c r="J54" s="76"/>
      <c r="K54" s="76"/>
      <c r="L54" s="76"/>
    </row>
    <row r="55" spans="1:12" ht="14" x14ac:dyDescent="0.15">
      <c r="A55" s="20"/>
      <c r="B55" s="20"/>
      <c r="C55" s="2"/>
      <c r="D55" s="2"/>
      <c r="E55" s="76"/>
      <c r="F55" s="76"/>
      <c r="G55" s="76"/>
      <c r="H55" s="76"/>
      <c r="I55" s="76"/>
      <c r="J55" s="76"/>
      <c r="K55" s="76"/>
      <c r="L55" s="76"/>
    </row>
    <row r="56" spans="1:12" ht="14" x14ac:dyDescent="0.15">
      <c r="C56" s="2"/>
      <c r="D56" s="2"/>
      <c r="E56" s="76"/>
      <c r="F56" s="76"/>
      <c r="G56" s="76"/>
      <c r="H56" s="76"/>
      <c r="I56" s="76"/>
      <c r="J56" s="76"/>
      <c r="K56" s="76"/>
      <c r="L56" s="76"/>
    </row>
    <row r="57" spans="1:12" x14ac:dyDescent="0.15">
      <c r="E57" s="76"/>
      <c r="F57" s="76"/>
      <c r="G57" s="76"/>
      <c r="H57" s="76"/>
      <c r="I57" s="76"/>
      <c r="J57" s="76"/>
      <c r="K57" s="76"/>
      <c r="L57" s="76"/>
    </row>
    <row r="58" spans="1:12" x14ac:dyDescent="0.15">
      <c r="E58" s="76"/>
      <c r="F58" s="76"/>
      <c r="G58" s="76"/>
      <c r="H58" s="76"/>
      <c r="I58" s="76"/>
      <c r="J58" s="76"/>
      <c r="K58" s="76"/>
      <c r="L58" s="76"/>
    </row>
    <row r="59" spans="1:12" x14ac:dyDescent="0.15">
      <c r="E59" s="76"/>
      <c r="F59" s="76"/>
      <c r="G59" s="76"/>
      <c r="H59" s="76"/>
      <c r="I59" s="76"/>
      <c r="J59" s="76"/>
      <c r="K59" s="76"/>
      <c r="L59" s="76"/>
    </row>
    <row r="60" spans="1:12" x14ac:dyDescent="0.15">
      <c r="E60" s="76"/>
      <c r="F60" s="76"/>
      <c r="G60" s="76"/>
      <c r="H60" s="76"/>
      <c r="I60" s="76"/>
      <c r="J60" s="76"/>
      <c r="K60" s="76"/>
      <c r="L60" s="76"/>
    </row>
    <row r="61" spans="1:12" x14ac:dyDescent="0.15">
      <c r="E61" s="76"/>
      <c r="F61" s="76"/>
      <c r="G61" s="76"/>
      <c r="H61" s="76"/>
      <c r="I61" s="76"/>
      <c r="J61" s="76"/>
      <c r="K61" s="76"/>
      <c r="L61" s="76"/>
    </row>
    <row r="62" spans="1:12" x14ac:dyDescent="0.15">
      <c r="E62" s="76"/>
      <c r="F62" s="79" t="s">
        <v>1</v>
      </c>
      <c r="G62" s="76"/>
      <c r="H62" s="76"/>
      <c r="I62" s="76"/>
      <c r="J62" s="76"/>
      <c r="K62" s="76"/>
      <c r="L62" s="76"/>
    </row>
  </sheetData>
  <phoneticPr fontId="19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CottonNRed25</vt:lpstr>
      <vt:lpstr>Sheet1</vt:lpstr>
      <vt:lpstr>CottonNRed25!Print_Area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2025-09-15T14:47:36Z</cp:lastPrinted>
  <dcterms:created xsi:type="dcterms:W3CDTF">2010-03-12T14:27:14Z</dcterms:created>
  <dcterms:modified xsi:type="dcterms:W3CDTF">2025-09-15T14:48:16Z</dcterms:modified>
  <cp:category/>
  <cp:contentStatus/>
</cp:coreProperties>
</file>