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mb0165\Documents\2022\Extension Publications\"/>
    </mc:Choice>
  </mc:AlternateContent>
  <bookViews>
    <workbookView xWindow="9315" yWindow="705" windowWidth="28800" windowHeight="21105" activeTab="1"/>
  </bookViews>
  <sheets>
    <sheet name="Standard Non-Hill Drop" sheetId="1" r:id="rId1"/>
    <sheet name="Hill-Drop" sheetId="2" r:id="rId2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34" i="2" l="1"/>
  <c r="D33" i="2"/>
  <c r="D34" i="2"/>
  <c r="E31" i="2"/>
  <c r="B34" i="2"/>
  <c r="E14" i="2"/>
  <c r="E23" i="2" s="1"/>
  <c r="E15" i="2"/>
  <c r="E33" i="2" s="1"/>
  <c r="E16" i="2"/>
  <c r="E13" i="2"/>
  <c r="E22" i="2" s="1"/>
  <c r="D14" i="2"/>
  <c r="D23" i="2" s="1"/>
  <c r="D15" i="2"/>
  <c r="D16" i="2"/>
  <c r="D13" i="2"/>
  <c r="D22" i="2" s="1"/>
  <c r="C14" i="2"/>
  <c r="C23" i="2" s="1"/>
  <c r="C15" i="2"/>
  <c r="C24" i="2" s="1"/>
  <c r="C16" i="2"/>
  <c r="C25" i="2" s="1"/>
  <c r="C13" i="2"/>
  <c r="C22" i="2" s="1"/>
  <c r="B14" i="2"/>
  <c r="B32" i="2" s="1"/>
  <c r="B15" i="2"/>
  <c r="B33" i="2" s="1"/>
  <c r="B16" i="2"/>
  <c r="B25" i="2" s="1"/>
  <c r="B13" i="2"/>
  <c r="B22" i="2" s="1"/>
  <c r="E25" i="2"/>
  <c r="D25" i="2"/>
  <c r="D24" i="2"/>
  <c r="H9" i="2"/>
  <c r="H11" i="2" s="1"/>
  <c r="D8" i="2"/>
  <c r="C8" i="2"/>
  <c r="B8" i="2"/>
  <c r="A8" i="2"/>
  <c r="A13" i="1"/>
  <c r="E13" i="1" s="1"/>
  <c r="A11" i="1"/>
  <c r="G11" i="1" s="1"/>
  <c r="A10" i="1"/>
  <c r="G10" i="1" s="1"/>
  <c r="A9" i="1"/>
  <c r="D9" i="1" s="1"/>
  <c r="G8" i="1"/>
  <c r="L8" i="1" s="1"/>
  <c r="A8" i="1"/>
  <c r="F8" i="1" s="1"/>
  <c r="A7" i="1"/>
  <c r="F7" i="1" s="1"/>
  <c r="B31" i="2" l="1"/>
  <c r="C31" i="2"/>
  <c r="D32" i="2"/>
  <c r="D7" i="1"/>
  <c r="N7" i="1" s="1"/>
  <c r="E10" i="1"/>
  <c r="J10" i="1" s="1"/>
  <c r="G7" i="1"/>
  <c r="L7" i="1" s="1"/>
  <c r="C34" i="2"/>
  <c r="B24" i="2"/>
  <c r="G9" i="1"/>
  <c r="L9" i="1" s="1"/>
  <c r="E24" i="2"/>
  <c r="B23" i="2"/>
  <c r="C33" i="2"/>
  <c r="D31" i="2"/>
  <c r="E7" i="1"/>
  <c r="E9" i="1"/>
  <c r="J9" i="1" s="1"/>
  <c r="F9" i="1"/>
  <c r="C32" i="2"/>
  <c r="E32" i="2"/>
  <c r="I13" i="2"/>
  <c r="I14" i="2"/>
  <c r="Q11" i="1"/>
  <c r="L11" i="1"/>
  <c r="N9" i="1"/>
  <c r="I9" i="1"/>
  <c r="O13" i="1"/>
  <c r="J13" i="1"/>
  <c r="P7" i="1"/>
  <c r="K7" i="1"/>
  <c r="Q10" i="1"/>
  <c r="L10" i="1"/>
  <c r="P8" i="1"/>
  <c r="K8" i="1"/>
  <c r="I7" i="1"/>
  <c r="D11" i="1"/>
  <c r="G13" i="1"/>
  <c r="F11" i="1"/>
  <c r="Q8" i="1"/>
  <c r="O9" i="1"/>
  <c r="F13" i="1"/>
  <c r="D8" i="1"/>
  <c r="E11" i="1"/>
  <c r="E8" i="1"/>
  <c r="D10" i="1"/>
  <c r="F10" i="1"/>
  <c r="D13" i="1"/>
  <c r="P9" i="1" l="1"/>
  <c r="K9" i="1"/>
  <c r="Q7" i="1"/>
  <c r="O7" i="1"/>
  <c r="J7" i="1"/>
  <c r="O10" i="1"/>
  <c r="Q9" i="1"/>
  <c r="J11" i="1"/>
  <c r="O11" i="1"/>
  <c r="N11" i="1"/>
  <c r="I11" i="1"/>
  <c r="J8" i="1"/>
  <c r="O8" i="1"/>
  <c r="L13" i="1"/>
  <c r="Q13" i="1"/>
  <c r="I8" i="1"/>
  <c r="N8" i="1"/>
  <c r="N13" i="1"/>
  <c r="I13" i="1"/>
  <c r="P10" i="1"/>
  <c r="K10" i="1"/>
  <c r="K11" i="1"/>
  <c r="P11" i="1"/>
  <c r="K13" i="1"/>
  <c r="P13" i="1"/>
  <c r="N10" i="1"/>
  <c r="I10" i="1"/>
</calcChain>
</file>

<file path=xl/sharedStrings.xml><?xml version="1.0" encoding="utf-8"?>
<sst xmlns="http://schemas.openxmlformats.org/spreadsheetml/2006/main" count="80" uniqueCount="28">
  <si>
    <t>Acres/bag</t>
  </si>
  <si>
    <t>Seed/A</t>
  </si>
  <si>
    <t>230K seed/bag</t>
  </si>
  <si>
    <t>220K seed/bag</t>
  </si>
  <si>
    <t>Seed</t>
  </si>
  <si>
    <t>Row Spacing</t>
  </si>
  <si>
    <t>Seed/ft</t>
  </si>
  <si>
    <t>spacing, in</t>
  </si>
  <si>
    <t>30-in</t>
  </si>
  <si>
    <t>36-in</t>
  </si>
  <si>
    <t>38-in</t>
  </si>
  <si>
    <t>40-in</t>
  </si>
  <si>
    <t xml:space="preserve"> </t>
  </si>
  <si>
    <t xml:space="preserve">  </t>
  </si>
  <si>
    <t>??</t>
  </si>
  <si>
    <t>Self calculator. Enter your specific seed spacing in INCHES in place of the ??.</t>
  </si>
  <si>
    <t>||||||||</t>
  </si>
  <si>
    <t xml:space="preserve">   </t>
  </si>
  <si>
    <t>Assuming 2 Seed/Hill</t>
  </si>
  <si>
    <t>Hill spacing, in</t>
  </si>
  <si>
    <t>Row spacing, in</t>
  </si>
  <si>
    <t>Row Spacing,in</t>
  </si>
  <si>
    <t>230K Bags/A</t>
  </si>
  <si>
    <t>220K Bags/A</t>
  </si>
  <si>
    <t>&lt;&lt; Self calculator. Enter your specific hill drop spacing and row spacing in INCHES in place of the ??.</t>
  </si>
  <si>
    <t>Hill Drop</t>
  </si>
  <si>
    <t>SEEDING RATES for Standard, Non-Hill Drop Planting</t>
  </si>
  <si>
    <t>SEEDING RATES for Hill Drop Planting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</si>
</sst>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(* #,##0.00_);_(* \(#,##0.00\);_(* &quot;-&quot;??_);_(@_)"/>
    <numFmt numFmtId="164" formatCode="0.0"/>
    <numFmt numFmtId="165" formatCode="_(* #,##0_);_(* \(#,##0\);_(* &quot;-&quot;??_);_(@_)"/>
    <numFmt numFmtId="166" formatCode="_(* #,##0.0_);_(* \(#,##0.0\);_(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8.5"/>
      <color theme="8" tint="-0.499984740745262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0099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7">
    <xf numFmtId="0" fontId="0" fillId="0" borderId="0" xfId="0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center"/>
    </xf>
    <xf numFmtId="164" fontId="4" fillId="0" borderId="0" xfId="0" applyNumberFormat="1" applyFont="1" applyAlignment="1">
      <alignment horizontal="center"/>
    </xf>
    <xf numFmtId="165" fontId="4" fillId="0" borderId="0" xfId="1" applyNumberFormat="1" applyFont="1" applyAlignment="1">
      <alignment horizontal="center"/>
    </xf>
    <xf numFmtId="166" fontId="4" fillId="0" borderId="0" xfId="0" applyNumberFormat="1" applyFont="1" applyAlignment="1">
      <alignment horizontal="center"/>
    </xf>
    <xf numFmtId="164" fontId="4" fillId="2" borderId="2" xfId="0" applyNumberFormat="1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165" fontId="4" fillId="2" borderId="2" xfId="1" applyNumberFormat="1" applyFont="1" applyFill="1" applyBorder="1" applyAlignment="1">
      <alignment horizontal="center"/>
    </xf>
    <xf numFmtId="166" fontId="4" fillId="2" borderId="2" xfId="0" applyNumberFormat="1" applyFont="1" applyFill="1" applyBorder="1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6" fillId="0" borderId="1" xfId="0" applyFont="1" applyBorder="1" applyAlignment="1">
      <alignment horizontal="center"/>
    </xf>
    <xf numFmtId="2" fontId="4" fillId="0" borderId="0" xfId="0" applyNumberFormat="1" applyFont="1" applyFill="1" applyBorder="1" applyAlignment="1">
      <alignment horizontal="center"/>
    </xf>
    <xf numFmtId="165" fontId="4" fillId="0" borderId="0" xfId="1" applyNumberFormat="1" applyFont="1" applyFill="1" applyBorder="1" applyAlignment="1">
      <alignment horizontal="center"/>
    </xf>
    <xf numFmtId="166" fontId="4" fillId="0" borderId="0" xfId="0" applyNumberFormat="1" applyFont="1" applyFill="1" applyBorder="1" applyAlignment="1">
      <alignment horizontal="center"/>
    </xf>
    <xf numFmtId="164" fontId="4" fillId="0" borderId="0" xfId="0" applyNumberFormat="1" applyFont="1" applyFill="1" applyBorder="1" applyAlignment="1">
      <alignment horizontal="center"/>
    </xf>
    <xf numFmtId="0" fontId="0" fillId="4" borderId="0" xfId="0" applyFill="1"/>
    <xf numFmtId="0" fontId="0" fillId="0" borderId="0" xfId="0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0" fillId="0" borderId="0" xfId="0"/>
    <xf numFmtId="0" fontId="5" fillId="5" borderId="0" xfId="0" applyFont="1" applyFill="1" applyAlignment="1">
      <alignment horizontal="left" vertic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6" fillId="0" borderId="0" xfId="0" applyFont="1" applyBorder="1" applyAlignment="1">
      <alignment horizontal="center"/>
    </xf>
    <xf numFmtId="2" fontId="4" fillId="0" borderId="0" xfId="0" applyNumberFormat="1" applyFont="1" applyAlignment="1" applyProtection="1">
      <alignment horizontal="center"/>
    </xf>
    <xf numFmtId="164" fontId="4" fillId="0" borderId="0" xfId="0" applyNumberFormat="1" applyFont="1" applyAlignment="1" applyProtection="1">
      <alignment horizontal="center"/>
    </xf>
    <xf numFmtId="165" fontId="4" fillId="0" borderId="0" xfId="1" applyNumberFormat="1" applyFont="1" applyAlignment="1" applyProtection="1">
      <alignment horizontal="center"/>
    </xf>
    <xf numFmtId="166" fontId="4" fillId="0" borderId="0" xfId="0" applyNumberFormat="1" applyFont="1" applyAlignment="1" applyProtection="1">
      <alignment horizontal="center"/>
    </xf>
    <xf numFmtId="0" fontId="4" fillId="0" borderId="0" xfId="0" applyFont="1" applyAlignment="1" applyProtection="1">
      <alignment horizontal="center"/>
    </xf>
    <xf numFmtId="2" fontId="4" fillId="2" borderId="2" xfId="0" applyNumberFormat="1" applyFont="1" applyFill="1" applyBorder="1" applyAlignment="1" applyProtection="1">
      <alignment horizontal="center"/>
    </xf>
    <xf numFmtId="164" fontId="5" fillId="3" borderId="2" xfId="0" applyNumberFormat="1" applyFont="1" applyFill="1" applyBorder="1" applyAlignment="1" applyProtection="1">
      <alignment horizontal="center"/>
      <protection locked="0"/>
    </xf>
    <xf numFmtId="0" fontId="0" fillId="0" borderId="0" xfId="0" applyProtection="1"/>
    <xf numFmtId="0" fontId="0" fillId="4" borderId="0" xfId="0" applyFill="1" applyProtection="1"/>
    <xf numFmtId="0" fontId="3" fillId="0" borderId="0" xfId="0" applyFont="1" applyAlignment="1" applyProtection="1">
      <alignment horizontal="left"/>
    </xf>
    <xf numFmtId="0" fontId="0" fillId="0" borderId="0" xfId="0" applyAlignment="1" applyProtection="1">
      <alignment horizontal="left"/>
    </xf>
    <xf numFmtId="0" fontId="3" fillId="0" borderId="0" xfId="0" applyFont="1" applyAlignment="1" applyProtection="1">
      <alignment horizontal="center"/>
    </xf>
    <xf numFmtId="0" fontId="2" fillId="0" borderId="0" xfId="0" applyFont="1" applyAlignment="1" applyProtection="1">
      <alignment horizontal="center"/>
    </xf>
    <xf numFmtId="0" fontId="2" fillId="0" borderId="0" xfId="0" applyFont="1" applyAlignment="1" applyProtection="1">
      <alignment horizontal="left"/>
    </xf>
    <xf numFmtId="0" fontId="2" fillId="4" borderId="0" xfId="0" applyFont="1" applyFill="1" applyAlignment="1" applyProtection="1">
      <alignment horizontal="left"/>
    </xf>
    <xf numFmtId="164" fontId="4" fillId="0" borderId="0" xfId="0" applyNumberFormat="1" applyFont="1" applyAlignment="1" applyProtection="1">
      <alignment horizontal="center"/>
    </xf>
    <xf numFmtId="164" fontId="0" fillId="0" borderId="0" xfId="0" applyNumberFormat="1" applyAlignment="1" applyProtection="1">
      <alignment horizontal="center"/>
    </xf>
    <xf numFmtId="164" fontId="5" fillId="3" borderId="0" xfId="0" applyNumberFormat="1" applyFont="1" applyFill="1" applyAlignment="1" applyProtection="1">
      <alignment horizontal="left"/>
    </xf>
    <xf numFmtId="164" fontId="5" fillId="3" borderId="0" xfId="0" applyNumberFormat="1" applyFont="1" applyFill="1" applyAlignment="1" applyProtection="1">
      <alignment horizontal="center"/>
    </xf>
    <xf numFmtId="164" fontId="5" fillId="4" borderId="0" xfId="0" applyNumberFormat="1" applyFont="1" applyFill="1" applyAlignment="1" applyProtection="1">
      <alignment horizontal="center"/>
    </xf>
    <xf numFmtId="0" fontId="5" fillId="5" borderId="0" xfId="0" applyFont="1" applyFill="1" applyAlignment="1" applyProtection="1">
      <alignment horizontal="left" vertical="center"/>
    </xf>
    <xf numFmtId="164" fontId="4" fillId="0" borderId="1" xfId="0" applyNumberFormat="1" applyFont="1" applyBorder="1" applyAlignment="1" applyProtection="1">
      <alignment horizontal="right"/>
    </xf>
    <xf numFmtId="164" fontId="0" fillId="0" borderId="0" xfId="0" applyNumberFormat="1" applyBorder="1" applyAlignment="1" applyProtection="1">
      <alignment horizontal="center"/>
    </xf>
    <xf numFmtId="164" fontId="5" fillId="3" borderId="1" xfId="0" applyNumberFormat="1" applyFont="1" applyFill="1" applyBorder="1" applyAlignment="1" applyProtection="1">
      <alignment horizontal="left"/>
    </xf>
    <xf numFmtId="1" fontId="5" fillId="4" borderId="0" xfId="0" applyNumberFormat="1" applyFont="1" applyFill="1" applyBorder="1" applyAlignment="1" applyProtection="1">
      <alignment horizontal="center"/>
    </xf>
    <xf numFmtId="43" fontId="4" fillId="0" borderId="0" xfId="1" applyNumberFormat="1" applyFont="1" applyAlignment="1" applyProtection="1">
      <alignment horizontal="right"/>
    </xf>
    <xf numFmtId="43" fontId="0" fillId="0" borderId="0" xfId="1" applyNumberFormat="1" applyFont="1" applyAlignment="1" applyProtection="1">
      <alignment horizontal="center"/>
    </xf>
    <xf numFmtId="43" fontId="3" fillId="2" borderId="0" xfId="1" applyNumberFormat="1" applyFont="1" applyFill="1" applyAlignment="1" applyProtection="1">
      <alignment horizontal="center"/>
    </xf>
    <xf numFmtId="43" fontId="3" fillId="4" borderId="0" xfId="1" applyNumberFormat="1" applyFont="1" applyFill="1" applyAlignment="1" applyProtection="1">
      <alignment horizontal="center"/>
    </xf>
    <xf numFmtId="0" fontId="0" fillId="0" borderId="0" xfId="0" applyAlignment="1" applyProtection="1">
      <alignment horizontal="center"/>
    </xf>
    <xf numFmtId="0" fontId="3" fillId="2" borderId="0" xfId="0" applyFont="1" applyFill="1" applyAlignment="1" applyProtection="1">
      <alignment horizontal="left"/>
    </xf>
    <xf numFmtId="2" fontId="3" fillId="2" borderId="0" xfId="0" applyNumberFormat="1" applyFont="1" applyFill="1" applyAlignment="1" applyProtection="1">
      <alignment horizontal="right"/>
    </xf>
    <xf numFmtId="2" fontId="3" fillId="4" borderId="0" xfId="0" applyNumberFormat="1" applyFont="1" applyFill="1" applyAlignment="1" applyProtection="1">
      <alignment horizontal="right"/>
    </xf>
    <xf numFmtId="0" fontId="3" fillId="2" borderId="0" xfId="0" applyFont="1" applyFill="1" applyAlignment="1" applyProtection="1">
      <alignment horizontal="center"/>
    </xf>
    <xf numFmtId="0" fontId="3" fillId="4" borderId="0" xfId="0" applyFont="1" applyFill="1" applyAlignment="1" applyProtection="1">
      <alignment horizontal="center"/>
    </xf>
    <xf numFmtId="0" fontId="4" fillId="0" borderId="0" xfId="0" applyFont="1" applyProtection="1"/>
    <xf numFmtId="0" fontId="4" fillId="0" borderId="0" xfId="0" applyFont="1" applyAlignment="1" applyProtection="1">
      <alignment horizontal="center"/>
    </xf>
    <xf numFmtId="165" fontId="3" fillId="2" borderId="0" xfId="1" applyNumberFormat="1" applyFont="1" applyFill="1" applyAlignment="1" applyProtection="1">
      <alignment horizontal="right"/>
    </xf>
    <xf numFmtId="165" fontId="3" fillId="4" borderId="0" xfId="1" applyNumberFormat="1" applyFont="1" applyFill="1" applyAlignment="1" applyProtection="1">
      <alignment horizontal="right"/>
    </xf>
    <xf numFmtId="0" fontId="4" fillId="0" borderId="1" xfId="0" applyFont="1" applyBorder="1" applyProtection="1"/>
    <xf numFmtId="0" fontId="4" fillId="0" borderId="1" xfId="0" applyFont="1" applyBorder="1" applyAlignment="1" applyProtection="1">
      <alignment horizontal="right"/>
    </xf>
    <xf numFmtId="0" fontId="3" fillId="2" borderId="0" xfId="0" applyFont="1" applyFill="1" applyAlignment="1" applyProtection="1">
      <alignment horizontal="center"/>
    </xf>
    <xf numFmtId="165" fontId="4" fillId="0" borderId="0" xfId="1" applyNumberFormat="1" applyFont="1" applyAlignment="1" applyProtection="1">
      <alignment horizontal="right"/>
    </xf>
    <xf numFmtId="166" fontId="3" fillId="2" borderId="0" xfId="0" applyNumberFormat="1" applyFont="1" applyFill="1" applyAlignment="1" applyProtection="1">
      <alignment horizontal="right"/>
    </xf>
    <xf numFmtId="166" fontId="3" fillId="4" borderId="0" xfId="0" applyNumberFormat="1" applyFont="1" applyFill="1" applyAlignment="1" applyProtection="1">
      <alignment horizontal="right"/>
    </xf>
    <xf numFmtId="0" fontId="4" fillId="0" borderId="0" xfId="0" applyFont="1" applyBorder="1" applyAlignment="1" applyProtection="1">
      <alignment horizontal="center"/>
    </xf>
    <xf numFmtId="166" fontId="4" fillId="0" borderId="0" xfId="0" applyNumberFormat="1" applyFont="1" applyBorder="1" applyAlignment="1" applyProtection="1">
      <alignment horizontal="center"/>
    </xf>
    <xf numFmtId="166" fontId="4" fillId="0" borderId="0" xfId="0" applyNumberFormat="1" applyFont="1" applyAlignment="1" applyProtection="1">
      <alignment horizontal="right"/>
    </xf>
    <xf numFmtId="164" fontId="5" fillId="3" borderId="0" xfId="0" applyNumberFormat="1" applyFont="1" applyFill="1" applyAlignment="1" applyProtection="1">
      <alignment horizontal="center"/>
      <protection locked="0"/>
    </xf>
    <xf numFmtId="1" fontId="5" fillId="3" borderId="1" xfId="0" applyNumberFormat="1" applyFont="1" applyFill="1" applyBorder="1" applyAlignment="1" applyProtection="1">
      <alignment horizontal="center"/>
      <protection locked="0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009900"/>
      <color rgb="FF339933"/>
      <color rgb="FF00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19</xdr:row>
      <xdr:rowOff>38100</xdr:rowOff>
    </xdr:from>
    <xdr:to>
      <xdr:col>3</xdr:col>
      <xdr:colOff>750124</xdr:colOff>
      <xdr:row>22</xdr:row>
      <xdr:rowOff>92171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177B653-7B6D-EB4D-A746-41D827D3F1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4279900"/>
          <a:ext cx="2375724" cy="625571"/>
        </a:xfrm>
        <a:prstGeom prst="rect">
          <a:avLst/>
        </a:prstGeom>
      </xdr:spPr>
    </xdr:pic>
    <xdr:clientData fLocksWithSheet="0"/>
  </xdr:twoCellAnchor>
  <xdr:twoCellAnchor editAs="oneCell">
    <xdr:from>
      <xdr:col>3</xdr:col>
      <xdr:colOff>1003300</xdr:colOff>
      <xdr:row>20</xdr:row>
      <xdr:rowOff>63500</xdr:rowOff>
    </xdr:from>
    <xdr:to>
      <xdr:col>14</xdr:col>
      <xdr:colOff>419100</xdr:colOff>
      <xdr:row>22</xdr:row>
      <xdr:rowOff>151438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DC4ECBE1-CA22-6F47-8876-600F875F03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95600" y="4495800"/>
          <a:ext cx="7772400" cy="46893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37</xdr:row>
      <xdr:rowOff>114300</xdr:rowOff>
    </xdr:from>
    <xdr:to>
      <xdr:col>2</xdr:col>
      <xdr:colOff>623124</xdr:colOff>
      <xdr:row>40</xdr:row>
      <xdr:rowOff>168371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986C8ECE-ED6A-244E-A3C8-1D9BCE0015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0" y="8890000"/>
          <a:ext cx="2375724" cy="625571"/>
        </a:xfrm>
        <a:prstGeom prst="rect">
          <a:avLst/>
        </a:prstGeom>
      </xdr:spPr>
    </xdr:pic>
    <xdr:clientData fLocksWithSheet="0"/>
  </xdr:twoCellAnchor>
  <xdr:twoCellAnchor editAs="oneCell">
    <xdr:from>
      <xdr:col>3</xdr:col>
      <xdr:colOff>63500</xdr:colOff>
      <xdr:row>38</xdr:row>
      <xdr:rowOff>101600</xdr:rowOff>
    </xdr:from>
    <xdr:to>
      <xdr:col>14</xdr:col>
      <xdr:colOff>317500</xdr:colOff>
      <xdr:row>40</xdr:row>
      <xdr:rowOff>189538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44C3DE9-0862-4A4C-89FA-2BE3955B1A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44800" y="9067800"/>
          <a:ext cx="7772400" cy="4689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9"/>
  <sheetViews>
    <sheetView workbookViewId="0">
      <selection activeCell="B13" sqref="B13"/>
    </sheetView>
  </sheetViews>
  <sheetFormatPr defaultColWidth="8.85546875" defaultRowHeight="15" x14ac:dyDescent="0.25"/>
  <cols>
    <col min="1" max="1" width="10.7109375" bestFit="1" customWidth="1"/>
    <col min="2" max="2" width="12" customWidth="1"/>
    <col min="3" max="3" width="2.140625" customWidth="1"/>
    <col min="4" max="7" width="14.28515625" customWidth="1"/>
    <col min="8" max="8" width="2.140625" customWidth="1"/>
    <col min="9" max="12" width="9.28515625" customWidth="1"/>
    <col min="13" max="13" width="2.140625" customWidth="1"/>
    <col min="14" max="17" width="10.7109375" bestFit="1" customWidth="1"/>
  </cols>
  <sheetData>
    <row r="1" spans="1:17" ht="18.75" x14ac:dyDescent="0.3">
      <c r="A1" s="1" t="s">
        <v>26</v>
      </c>
    </row>
    <row r="3" spans="1:17" ht="17.25" x14ac:dyDescent="0.3">
      <c r="A3" s="11"/>
      <c r="B3" s="12"/>
      <c r="C3" s="12"/>
      <c r="D3" s="11"/>
      <c r="E3" s="11"/>
      <c r="F3" s="11"/>
      <c r="G3" s="11"/>
      <c r="H3" s="11"/>
      <c r="I3" s="24" t="s">
        <v>0</v>
      </c>
      <c r="J3" s="24"/>
      <c r="K3" s="24"/>
      <c r="L3" s="24"/>
      <c r="M3" s="13"/>
      <c r="N3" s="24" t="s">
        <v>0</v>
      </c>
      <c r="O3" s="24"/>
      <c r="P3" s="24"/>
      <c r="Q3" s="24"/>
    </row>
    <row r="4" spans="1:17" ht="17.25" x14ac:dyDescent="0.3">
      <c r="A4" s="11"/>
      <c r="B4" s="12"/>
      <c r="C4" s="12"/>
      <c r="D4" s="25" t="s">
        <v>1</v>
      </c>
      <c r="E4" s="25"/>
      <c r="F4" s="25"/>
      <c r="G4" s="25"/>
      <c r="H4" s="12"/>
      <c r="I4" s="26" t="s">
        <v>2</v>
      </c>
      <c r="J4" s="26"/>
      <c r="K4" s="11"/>
      <c r="L4" s="11"/>
      <c r="M4" s="11"/>
      <c r="N4" s="26" t="s">
        <v>3</v>
      </c>
      <c r="O4" s="26"/>
      <c r="P4" s="11"/>
      <c r="Q4" s="11"/>
    </row>
    <row r="5" spans="1:17" ht="17.25" x14ac:dyDescent="0.3">
      <c r="A5" s="11"/>
      <c r="B5" s="12" t="s">
        <v>4</v>
      </c>
      <c r="C5" s="12"/>
      <c r="D5" s="25" t="s">
        <v>5</v>
      </c>
      <c r="E5" s="25"/>
      <c r="F5" s="25"/>
      <c r="G5" s="25"/>
      <c r="H5" s="12"/>
      <c r="I5" s="25" t="s">
        <v>5</v>
      </c>
      <c r="J5" s="25"/>
      <c r="K5" s="25"/>
      <c r="L5" s="25"/>
      <c r="M5" s="12"/>
      <c r="N5" s="25" t="s">
        <v>5</v>
      </c>
      <c r="O5" s="25"/>
      <c r="P5" s="25"/>
      <c r="Q5" s="25"/>
    </row>
    <row r="6" spans="1:17" ht="18" thickBot="1" x14ac:dyDescent="0.35">
      <c r="A6" s="14" t="s">
        <v>6</v>
      </c>
      <c r="B6" s="14" t="s">
        <v>7</v>
      </c>
      <c r="C6" s="14"/>
      <c r="D6" s="14" t="s">
        <v>8</v>
      </c>
      <c r="E6" s="14" t="s">
        <v>9</v>
      </c>
      <c r="F6" s="14" t="s">
        <v>10</v>
      </c>
      <c r="G6" s="14" t="s">
        <v>11</v>
      </c>
      <c r="H6" s="14"/>
      <c r="I6" s="14" t="s">
        <v>8</v>
      </c>
      <c r="J6" s="14" t="s">
        <v>9</v>
      </c>
      <c r="K6" s="14" t="s">
        <v>10</v>
      </c>
      <c r="L6" s="14" t="s">
        <v>11</v>
      </c>
      <c r="M6" s="14"/>
      <c r="N6" s="14" t="s">
        <v>8</v>
      </c>
      <c r="O6" s="14" t="s">
        <v>9</v>
      </c>
      <c r="P6" s="14" t="s">
        <v>10</v>
      </c>
      <c r="Q6" s="14" t="s">
        <v>11</v>
      </c>
    </row>
    <row r="7" spans="1:17" ht="19.5" thickTop="1" x14ac:dyDescent="0.3">
      <c r="A7" s="27">
        <f>12/B7</f>
        <v>1.7142857142857142</v>
      </c>
      <c r="B7" s="28">
        <v>7</v>
      </c>
      <c r="C7" s="28"/>
      <c r="D7" s="29">
        <f>43560/(30/12)*A7</f>
        <v>29869.714285714283</v>
      </c>
      <c r="E7" s="29">
        <f>43560/(36/12)*A7</f>
        <v>24891.428571428569</v>
      </c>
      <c r="F7" s="29">
        <f>43560/(38/12)*A7</f>
        <v>23581.353383458649</v>
      </c>
      <c r="G7" s="29">
        <f>43560/(40/12)*A7</f>
        <v>22402.285714285714</v>
      </c>
      <c r="H7" s="29"/>
      <c r="I7" s="30">
        <f t="shared" ref="I7:L11" si="0">230000/D7</f>
        <v>7.7001071319253143</v>
      </c>
      <c r="J7" s="30">
        <f t="shared" si="0"/>
        <v>9.2401285583103778</v>
      </c>
      <c r="K7" s="30">
        <f t="shared" si="0"/>
        <v>9.7534690337720633</v>
      </c>
      <c r="L7" s="30">
        <f t="shared" si="0"/>
        <v>10.266809509233752</v>
      </c>
      <c r="M7" s="31"/>
      <c r="N7" s="28">
        <f t="shared" ref="N7:Q11" si="1">220000/D7</f>
        <v>7.3653198653198659</v>
      </c>
      <c r="O7" s="28">
        <f t="shared" si="1"/>
        <v>8.8383838383838391</v>
      </c>
      <c r="P7" s="28">
        <f t="shared" si="1"/>
        <v>9.329405162738496</v>
      </c>
      <c r="Q7" s="28">
        <f t="shared" si="1"/>
        <v>9.8204264870931546</v>
      </c>
    </row>
    <row r="8" spans="1:17" ht="18.75" x14ac:dyDescent="0.3">
      <c r="A8" s="27">
        <f>12/B8</f>
        <v>2</v>
      </c>
      <c r="B8" s="28">
        <v>6</v>
      </c>
      <c r="C8" s="28"/>
      <c r="D8" s="29">
        <f>43560/(30/12)*A8</f>
        <v>34848</v>
      </c>
      <c r="E8" s="29">
        <f>43560/(36/12)*A8</f>
        <v>29040</v>
      </c>
      <c r="F8" s="29">
        <f>43560/(38/12)*A8</f>
        <v>27511.578947368424</v>
      </c>
      <c r="G8" s="29">
        <f>43560/(40/12)*A8</f>
        <v>26136</v>
      </c>
      <c r="H8" s="29"/>
      <c r="I8" s="30">
        <f t="shared" si="0"/>
        <v>6.6000918273645546</v>
      </c>
      <c r="J8" s="30">
        <f t="shared" si="0"/>
        <v>7.9201101928374653</v>
      </c>
      <c r="K8" s="30">
        <f t="shared" si="0"/>
        <v>8.3601163146617683</v>
      </c>
      <c r="L8" s="30">
        <f t="shared" si="0"/>
        <v>8.8001224364860722</v>
      </c>
      <c r="M8" s="31"/>
      <c r="N8" s="28">
        <f t="shared" si="1"/>
        <v>6.3131313131313131</v>
      </c>
      <c r="O8" s="28">
        <f t="shared" si="1"/>
        <v>7.5757575757575761</v>
      </c>
      <c r="P8" s="28">
        <f t="shared" si="1"/>
        <v>7.9966329966329956</v>
      </c>
      <c r="Q8" s="28">
        <f t="shared" si="1"/>
        <v>8.4175084175084169</v>
      </c>
    </row>
    <row r="9" spans="1:17" ht="18.75" x14ac:dyDescent="0.3">
      <c r="A9" s="27">
        <f>12/B9</f>
        <v>2.4</v>
      </c>
      <c r="B9" s="28">
        <v>5</v>
      </c>
      <c r="C9" s="28"/>
      <c r="D9" s="29">
        <f>43560/(30/12)*A9</f>
        <v>41817.599999999999</v>
      </c>
      <c r="E9" s="29">
        <f>43560/(36/12)*A9</f>
        <v>34848</v>
      </c>
      <c r="F9" s="29">
        <f>43560/(38/12)*A9</f>
        <v>33013.894736842107</v>
      </c>
      <c r="G9" s="29">
        <f>43560/(40/12)*A9</f>
        <v>31363.199999999997</v>
      </c>
      <c r="H9" s="29"/>
      <c r="I9" s="30">
        <f t="shared" si="0"/>
        <v>5.5000765228037958</v>
      </c>
      <c r="J9" s="30">
        <f t="shared" si="0"/>
        <v>6.6000918273645546</v>
      </c>
      <c r="K9" s="30">
        <f t="shared" si="0"/>
        <v>6.9667635955514742</v>
      </c>
      <c r="L9" s="30">
        <f t="shared" si="0"/>
        <v>7.3334353637383947</v>
      </c>
      <c r="M9" s="31"/>
      <c r="N9" s="28">
        <f t="shared" si="1"/>
        <v>5.2609427609427613</v>
      </c>
      <c r="O9" s="28">
        <f t="shared" si="1"/>
        <v>6.3131313131313131</v>
      </c>
      <c r="P9" s="28">
        <f t="shared" si="1"/>
        <v>6.6638608305274971</v>
      </c>
      <c r="Q9" s="28">
        <f t="shared" si="1"/>
        <v>7.014590347923682</v>
      </c>
    </row>
    <row r="10" spans="1:17" ht="18.75" x14ac:dyDescent="0.3">
      <c r="A10" s="27">
        <f>12/B10</f>
        <v>3</v>
      </c>
      <c r="B10" s="28">
        <v>4</v>
      </c>
      <c r="C10" s="28"/>
      <c r="D10" s="29">
        <f>43560/(30/12)*A10</f>
        <v>52272</v>
      </c>
      <c r="E10" s="29">
        <f>43560/(36/12)*A10</f>
        <v>43560</v>
      </c>
      <c r="F10" s="29">
        <f>43560/(38/12)*A10</f>
        <v>41267.368421052633</v>
      </c>
      <c r="G10" s="29">
        <f>43560/(40/12)*A10</f>
        <v>39204</v>
      </c>
      <c r="H10" s="29"/>
      <c r="I10" s="30">
        <f t="shared" si="0"/>
        <v>4.4000612182430361</v>
      </c>
      <c r="J10" s="30">
        <f t="shared" si="0"/>
        <v>5.2800734618916438</v>
      </c>
      <c r="K10" s="30">
        <f t="shared" si="0"/>
        <v>5.5734108764411792</v>
      </c>
      <c r="L10" s="30">
        <f t="shared" si="0"/>
        <v>5.8667482909907154</v>
      </c>
      <c r="M10" s="31"/>
      <c r="N10" s="28">
        <f t="shared" si="1"/>
        <v>4.2087542087542085</v>
      </c>
      <c r="O10" s="28">
        <f t="shared" si="1"/>
        <v>5.0505050505050502</v>
      </c>
      <c r="P10" s="28">
        <f t="shared" si="1"/>
        <v>5.3310886644219977</v>
      </c>
      <c r="Q10" s="28">
        <f t="shared" si="1"/>
        <v>5.6116722783389452</v>
      </c>
    </row>
    <row r="11" spans="1:17" ht="18.75" x14ac:dyDescent="0.3">
      <c r="A11" s="27">
        <f>12/B11</f>
        <v>4</v>
      </c>
      <c r="B11" s="28">
        <v>3</v>
      </c>
      <c r="C11" s="28"/>
      <c r="D11" s="29">
        <f>43560/(30/12)*A11</f>
        <v>69696</v>
      </c>
      <c r="E11" s="29">
        <f>43560/(36/12)*A11</f>
        <v>58080</v>
      </c>
      <c r="F11" s="29">
        <f>43560/(38/12)*A11</f>
        <v>55023.157894736847</v>
      </c>
      <c r="G11" s="29">
        <f>43560/(40/12)*A11</f>
        <v>52272</v>
      </c>
      <c r="H11" s="29"/>
      <c r="I11" s="30">
        <f t="shared" si="0"/>
        <v>3.3000459136822773</v>
      </c>
      <c r="J11" s="30">
        <f t="shared" si="0"/>
        <v>3.9600550964187327</v>
      </c>
      <c r="K11" s="30">
        <f t="shared" si="0"/>
        <v>4.1800581573308841</v>
      </c>
      <c r="L11" s="30">
        <f t="shared" si="0"/>
        <v>4.4000612182430361</v>
      </c>
      <c r="M11" s="31"/>
      <c r="N11" s="28">
        <f t="shared" si="1"/>
        <v>3.1565656565656566</v>
      </c>
      <c r="O11" s="28">
        <f t="shared" si="1"/>
        <v>3.7878787878787881</v>
      </c>
      <c r="P11" s="28">
        <f t="shared" si="1"/>
        <v>3.9983164983164978</v>
      </c>
      <c r="Q11" s="28">
        <f t="shared" si="1"/>
        <v>4.2087542087542085</v>
      </c>
    </row>
    <row r="12" spans="1:17" ht="18.75" x14ac:dyDescent="0.3">
      <c r="A12" s="2"/>
      <c r="B12" s="3"/>
      <c r="C12" s="3"/>
      <c r="D12" s="5" t="s">
        <v>12</v>
      </c>
      <c r="E12" s="5" t="s">
        <v>12</v>
      </c>
      <c r="F12" s="5" t="s">
        <v>12</v>
      </c>
      <c r="G12" s="5" t="s">
        <v>12</v>
      </c>
      <c r="H12" s="3"/>
      <c r="I12" s="6" t="s">
        <v>12</v>
      </c>
      <c r="J12" s="6" t="s">
        <v>12</v>
      </c>
      <c r="K12" s="6" t="s">
        <v>13</v>
      </c>
      <c r="L12" s="6" t="s">
        <v>12</v>
      </c>
      <c r="M12" s="3"/>
      <c r="N12" s="4" t="s">
        <v>12</v>
      </c>
      <c r="O12" s="4" t="s">
        <v>12</v>
      </c>
      <c r="P12" s="4" t="s">
        <v>12</v>
      </c>
      <c r="Q12" s="4" t="s">
        <v>12</v>
      </c>
    </row>
    <row r="13" spans="1:17" ht="18.75" x14ac:dyDescent="0.3">
      <c r="A13" s="32" t="e">
        <f>12/B13</f>
        <v>#VALUE!</v>
      </c>
      <c r="B13" s="33" t="s">
        <v>14</v>
      </c>
      <c r="C13" s="8"/>
      <c r="D13" s="9" t="e">
        <f>43560/(30/12)*A13</f>
        <v>#VALUE!</v>
      </c>
      <c r="E13" s="9" t="e">
        <f>43560/(36/12)*A13</f>
        <v>#VALUE!</v>
      </c>
      <c r="F13" s="9" t="e">
        <f>43560/(38/12)*A13</f>
        <v>#VALUE!</v>
      </c>
      <c r="G13" s="9" t="e">
        <f>43560/(40/12)*A13</f>
        <v>#VALUE!</v>
      </c>
      <c r="H13" s="8"/>
      <c r="I13" s="10" t="e">
        <f>230000/D13</f>
        <v>#VALUE!</v>
      </c>
      <c r="J13" s="10" t="e">
        <f>230000/E13</f>
        <v>#VALUE!</v>
      </c>
      <c r="K13" s="10" t="e">
        <f>230000/F13</f>
        <v>#VALUE!</v>
      </c>
      <c r="L13" s="10" t="e">
        <f>230000/G13</f>
        <v>#VALUE!</v>
      </c>
      <c r="M13" s="8"/>
      <c r="N13" s="7" t="e">
        <f>220000/D13</f>
        <v>#VALUE!</v>
      </c>
      <c r="O13" s="7" t="e">
        <f>220000/E13</f>
        <v>#VALUE!</v>
      </c>
      <c r="P13" s="7" t="e">
        <f>220000/F13</f>
        <v>#VALUE!</v>
      </c>
      <c r="Q13" s="7" t="e">
        <f>220000/G13</f>
        <v>#VALUE!</v>
      </c>
    </row>
    <row r="14" spans="1:17" ht="18.75" x14ac:dyDescent="0.3">
      <c r="A14" s="15" t="s">
        <v>12</v>
      </c>
      <c r="B14" s="20" t="s">
        <v>16</v>
      </c>
      <c r="D14" s="16" t="s">
        <v>12</v>
      </c>
      <c r="E14" s="16" t="s">
        <v>12</v>
      </c>
      <c r="F14" s="16" t="s">
        <v>12</v>
      </c>
      <c r="G14" s="16" t="s">
        <v>12</v>
      </c>
      <c r="I14" s="17" t="s">
        <v>12</v>
      </c>
      <c r="J14" s="17" t="s">
        <v>12</v>
      </c>
      <c r="K14" s="17" t="s">
        <v>12</v>
      </c>
      <c r="L14" s="17" t="s">
        <v>12</v>
      </c>
      <c r="N14" s="18" t="s">
        <v>12</v>
      </c>
      <c r="O14" s="18" t="s">
        <v>12</v>
      </c>
      <c r="P14" s="18" t="s">
        <v>12</v>
      </c>
      <c r="Q14" s="18" t="s">
        <v>17</v>
      </c>
    </row>
    <row r="15" spans="1:17" ht="18.75" customHeight="1" x14ac:dyDescent="0.25">
      <c r="B15" s="23" t="s">
        <v>15</v>
      </c>
      <c r="C15" s="23"/>
      <c r="D15" s="23"/>
      <c r="E15" s="23"/>
      <c r="F15" s="23"/>
      <c r="G15" s="23"/>
      <c r="H15" s="23"/>
      <c r="I15" s="23"/>
      <c r="J15" s="23"/>
    </row>
    <row r="16" spans="1:17" x14ac:dyDescent="0.25">
      <c r="B16" s="23"/>
      <c r="C16" s="23"/>
      <c r="D16" s="23"/>
      <c r="E16" s="23"/>
      <c r="F16" s="23"/>
      <c r="G16" s="23"/>
      <c r="H16" s="23"/>
      <c r="I16" s="23"/>
      <c r="J16" s="23"/>
    </row>
    <row r="19" spans="6:15" x14ac:dyDescent="0.25">
      <c r="F19" s="22"/>
      <c r="G19" s="22"/>
      <c r="H19" s="22"/>
      <c r="I19" s="22"/>
      <c r="J19" s="22"/>
      <c r="K19" s="22"/>
      <c r="L19" s="22"/>
      <c r="M19" s="22"/>
      <c r="N19" s="22"/>
      <c r="O19" s="22"/>
    </row>
    <row r="20" spans="6:15" x14ac:dyDescent="0.25">
      <c r="F20" s="22"/>
      <c r="G20" s="22"/>
      <c r="H20" s="22"/>
      <c r="I20" s="22"/>
      <c r="J20" s="22"/>
      <c r="K20" s="22"/>
      <c r="L20" s="22"/>
      <c r="M20" s="22"/>
      <c r="N20" s="22"/>
      <c r="O20" s="22"/>
    </row>
    <row r="21" spans="6:15" x14ac:dyDescent="0.25">
      <c r="F21" s="22"/>
      <c r="G21" s="22"/>
      <c r="H21" s="22"/>
      <c r="I21" s="22"/>
      <c r="J21" s="22"/>
      <c r="K21" s="22"/>
      <c r="L21" s="22"/>
      <c r="M21" s="22"/>
      <c r="N21" s="22"/>
      <c r="O21" s="22"/>
    </row>
    <row r="22" spans="6:15" x14ac:dyDescent="0.25">
      <c r="F22" s="22"/>
      <c r="G22" s="22"/>
      <c r="H22" s="22"/>
      <c r="I22" s="22"/>
      <c r="J22" s="22"/>
      <c r="K22" s="22"/>
      <c r="L22" s="22"/>
      <c r="M22" s="22"/>
      <c r="N22" s="22"/>
      <c r="O22" s="22"/>
    </row>
    <row r="23" spans="6:15" x14ac:dyDescent="0.25">
      <c r="F23" s="22"/>
      <c r="G23" s="22"/>
      <c r="H23" s="22"/>
      <c r="I23" s="22"/>
      <c r="J23" s="22"/>
      <c r="K23" s="22"/>
      <c r="L23" s="22"/>
      <c r="M23" s="22"/>
      <c r="N23" s="22"/>
      <c r="O23" s="22"/>
    </row>
    <row r="24" spans="6:15" x14ac:dyDescent="0.25">
      <c r="F24" s="22"/>
      <c r="G24" s="22"/>
      <c r="H24" s="22"/>
      <c r="I24" s="22"/>
      <c r="J24" s="22"/>
      <c r="K24" s="22"/>
      <c r="L24" s="22"/>
      <c r="M24" s="22"/>
      <c r="N24" s="22"/>
      <c r="O24" s="22"/>
    </row>
    <row r="28" spans="6:15" x14ac:dyDescent="0.25">
      <c r="G28" s="21"/>
      <c r="H28" s="21"/>
      <c r="I28" s="21"/>
      <c r="J28" s="21"/>
      <c r="K28" s="21"/>
      <c r="L28" s="21"/>
      <c r="M28" s="21"/>
    </row>
    <row r="29" spans="6:15" x14ac:dyDescent="0.25">
      <c r="G29" s="21"/>
      <c r="H29" s="21"/>
      <c r="I29" s="21"/>
      <c r="J29" s="21"/>
      <c r="K29" s="21"/>
      <c r="L29" s="21"/>
      <c r="M29" s="21"/>
    </row>
  </sheetData>
  <sheetProtection algorithmName="SHA-512" hashValue="ggHCQUTPkdCzjxxd+jYOwN9zuQmhO+r4tekYRuXE+iVyY1GXb/mu/z0GgGwUnGq993hO4B2P0Ky6Iwit1p8EwA==" saltValue="OJf73z5qrFJbFQmKDpkFSg==" spinCount="100000" sheet="1" objects="1" scenarios="1" selectLockedCells="1"/>
  <mergeCells count="11">
    <mergeCell ref="G28:M29"/>
    <mergeCell ref="F19:O24"/>
    <mergeCell ref="B15:J16"/>
    <mergeCell ref="I3:L3"/>
    <mergeCell ref="N3:Q3"/>
    <mergeCell ref="D4:G4"/>
    <mergeCell ref="I4:J4"/>
    <mergeCell ref="N4:O4"/>
    <mergeCell ref="D5:G5"/>
    <mergeCell ref="I5:L5"/>
    <mergeCell ref="N5:Q5"/>
  </mergeCells>
  <pageMargins left="0.7" right="0.7" top="0.75" bottom="0.75" header="0.3" footer="0.3"/>
  <pageSetup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7"/>
  <sheetViews>
    <sheetView tabSelected="1" workbookViewId="0">
      <selection activeCell="I7" sqref="I7"/>
    </sheetView>
  </sheetViews>
  <sheetFormatPr defaultColWidth="8.85546875" defaultRowHeight="15" x14ac:dyDescent="0.25"/>
  <cols>
    <col min="1" max="1" width="13.42578125" customWidth="1"/>
    <col min="2" max="5" width="11.42578125" customWidth="1"/>
    <col min="6" max="6" width="2.140625" customWidth="1"/>
    <col min="7" max="9" width="12" customWidth="1"/>
    <col min="10" max="10" width="2.140625" style="19" customWidth="1"/>
  </cols>
  <sheetData>
    <row r="1" spans="1:23" ht="18.75" x14ac:dyDescent="0.3">
      <c r="A1" s="1" t="s">
        <v>27</v>
      </c>
    </row>
    <row r="3" spans="1:23" x14ac:dyDescent="0.25">
      <c r="A3" s="34"/>
      <c r="B3" s="34"/>
      <c r="C3" s="34"/>
      <c r="D3" s="34"/>
      <c r="E3" s="34"/>
      <c r="F3" s="34"/>
      <c r="G3" s="34"/>
      <c r="H3" s="34"/>
      <c r="I3" s="34"/>
      <c r="J3" s="35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</row>
    <row r="4" spans="1:23" ht="18.75" x14ac:dyDescent="0.3">
      <c r="A4" s="36" t="s">
        <v>18</v>
      </c>
      <c r="B4" s="36"/>
      <c r="C4" s="36"/>
      <c r="D4" s="36"/>
      <c r="E4" s="37"/>
      <c r="F4" s="34"/>
      <c r="G4" s="36" t="s">
        <v>18</v>
      </c>
      <c r="H4" s="36"/>
      <c r="I4" s="36"/>
      <c r="J4" s="36"/>
      <c r="K4" s="36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</row>
    <row r="5" spans="1:23" ht="18.75" x14ac:dyDescent="0.3">
      <c r="A5" s="38" t="s">
        <v>6</v>
      </c>
      <c r="B5" s="38"/>
      <c r="C5" s="38"/>
      <c r="D5" s="38"/>
      <c r="E5" s="39"/>
      <c r="F5" s="34"/>
      <c r="G5" s="40" t="s">
        <v>12</v>
      </c>
      <c r="H5" s="40"/>
      <c r="I5" s="40"/>
      <c r="J5" s="41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</row>
    <row r="6" spans="1:23" ht="18.75" x14ac:dyDescent="0.3">
      <c r="A6" s="42" t="s">
        <v>19</v>
      </c>
      <c r="B6" s="42"/>
      <c r="C6" s="42"/>
      <c r="D6" s="42"/>
      <c r="E6" s="43"/>
      <c r="F6" s="34"/>
      <c r="G6" s="44" t="s">
        <v>19</v>
      </c>
      <c r="H6" s="45"/>
      <c r="I6" s="75" t="s">
        <v>14</v>
      </c>
      <c r="J6" s="46"/>
      <c r="K6" s="47" t="s">
        <v>24</v>
      </c>
      <c r="L6" s="47"/>
      <c r="M6" s="47"/>
      <c r="N6" s="47"/>
      <c r="O6" s="47"/>
      <c r="P6" s="47"/>
      <c r="Q6" s="47"/>
      <c r="R6" s="47"/>
      <c r="S6" s="47"/>
      <c r="T6" s="47"/>
      <c r="U6" s="47"/>
      <c r="V6" s="47"/>
      <c r="W6" s="47"/>
    </row>
    <row r="7" spans="1:23" ht="19.5" thickBot="1" x14ac:dyDescent="0.35">
      <c r="A7" s="48">
        <v>8</v>
      </c>
      <c r="B7" s="48">
        <v>10</v>
      </c>
      <c r="C7" s="48">
        <v>12</v>
      </c>
      <c r="D7" s="48">
        <v>14</v>
      </c>
      <c r="E7" s="49"/>
      <c r="F7" s="34"/>
      <c r="G7" s="50" t="s">
        <v>20</v>
      </c>
      <c r="H7" s="50"/>
      <c r="I7" s="76" t="s">
        <v>14</v>
      </c>
      <c r="J7" s="51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</row>
    <row r="8" spans="1:23" ht="19.5" thickTop="1" x14ac:dyDescent="0.3">
      <c r="A8" s="52">
        <f>2*(12/A7)</f>
        <v>3</v>
      </c>
      <c r="B8" s="52">
        <f>2*(12/B7)</f>
        <v>2.4</v>
      </c>
      <c r="C8" s="52">
        <f>2*(12/C7)</f>
        <v>2</v>
      </c>
      <c r="D8" s="52">
        <f>2*(12/D7)</f>
        <v>1.7142857142857142</v>
      </c>
      <c r="E8" s="53"/>
      <c r="F8" s="34"/>
      <c r="G8" s="54"/>
      <c r="H8" s="54"/>
      <c r="I8" s="54"/>
      <c r="J8" s="55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</row>
    <row r="9" spans="1:23" ht="18.75" x14ac:dyDescent="0.3">
      <c r="A9" s="56"/>
      <c r="B9" s="56"/>
      <c r="C9" s="56"/>
      <c r="D9" s="56"/>
      <c r="E9" s="56"/>
      <c r="F9" s="34"/>
      <c r="G9" s="57" t="s">
        <v>6</v>
      </c>
      <c r="H9" s="58" t="e">
        <f>2*(12/I6)</f>
        <v>#VALUE!</v>
      </c>
      <c r="I9" s="58"/>
      <c r="J9" s="59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</row>
    <row r="10" spans="1:23" ht="18.75" x14ac:dyDescent="0.3">
      <c r="A10" s="38" t="s">
        <v>1</v>
      </c>
      <c r="B10" s="38"/>
      <c r="C10" s="38"/>
      <c r="D10" s="38"/>
      <c r="E10" s="38"/>
      <c r="F10" s="34"/>
      <c r="G10" s="60" t="s">
        <v>12</v>
      </c>
      <c r="H10" s="60"/>
      <c r="I10" s="60"/>
      <c r="J10" s="61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</row>
    <row r="11" spans="1:23" ht="18.75" x14ac:dyDescent="0.3">
      <c r="A11" s="62" t="s">
        <v>25</v>
      </c>
      <c r="B11" s="63" t="s">
        <v>21</v>
      </c>
      <c r="C11" s="63"/>
      <c r="D11" s="63"/>
      <c r="E11" s="63"/>
      <c r="F11" s="34"/>
      <c r="G11" s="57" t="s">
        <v>1</v>
      </c>
      <c r="H11" s="64" t="e">
        <f>43560/(I7/12)*H9</f>
        <v>#VALUE!</v>
      </c>
      <c r="I11" s="64"/>
      <c r="J11" s="65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</row>
    <row r="12" spans="1:23" ht="19.5" thickBot="1" x14ac:dyDescent="0.35">
      <c r="A12" s="66" t="s">
        <v>7</v>
      </c>
      <c r="B12" s="67">
        <v>30</v>
      </c>
      <c r="C12" s="67">
        <v>36</v>
      </c>
      <c r="D12" s="67">
        <v>38</v>
      </c>
      <c r="E12" s="67">
        <v>40</v>
      </c>
      <c r="F12" s="34"/>
      <c r="G12" s="68"/>
      <c r="H12" s="68"/>
      <c r="I12" s="68"/>
      <c r="J12" s="61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</row>
    <row r="13" spans="1:23" ht="19.5" thickTop="1" x14ac:dyDescent="0.3">
      <c r="A13" s="28">
        <v>8</v>
      </c>
      <c r="B13" s="69">
        <f>43560/(B$12/12)*2*12/A13</f>
        <v>52272</v>
      </c>
      <c r="C13" s="69">
        <f>43560/(C$12/12)*2*12/$A13</f>
        <v>43560</v>
      </c>
      <c r="D13" s="69">
        <f>43560/(D$12/12)*2*12/$A13</f>
        <v>41267.368421052633</v>
      </c>
      <c r="E13" s="69">
        <f>43560/(E$12/12)*2*12/$A13</f>
        <v>39204</v>
      </c>
      <c r="F13" s="34"/>
      <c r="G13" s="57" t="s">
        <v>22</v>
      </c>
      <c r="H13" s="57"/>
      <c r="I13" s="70" t="e">
        <f>230000/H11</f>
        <v>#VALUE!</v>
      </c>
      <c r="J13" s="71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</row>
    <row r="14" spans="1:23" ht="18.75" x14ac:dyDescent="0.3">
      <c r="A14" s="28">
        <v>10</v>
      </c>
      <c r="B14" s="69">
        <f t="shared" ref="B14:B16" si="0">43560/(B$12/12)*2*12/A14</f>
        <v>41817.599999999999</v>
      </c>
      <c r="C14" s="69">
        <f t="shared" ref="C14:E16" si="1">43560/(C$12/12)*2*12/$A14</f>
        <v>34848</v>
      </c>
      <c r="D14" s="69">
        <f t="shared" si="1"/>
        <v>33013.894736842107</v>
      </c>
      <c r="E14" s="69">
        <f t="shared" si="1"/>
        <v>31363.200000000001</v>
      </c>
      <c r="F14" s="34"/>
      <c r="G14" s="57" t="s">
        <v>23</v>
      </c>
      <c r="H14" s="57"/>
      <c r="I14" s="70" t="e">
        <f>220000/H11</f>
        <v>#VALUE!</v>
      </c>
      <c r="J14" s="71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</row>
    <row r="15" spans="1:23" ht="18.75" x14ac:dyDescent="0.3">
      <c r="A15" s="28">
        <v>12</v>
      </c>
      <c r="B15" s="69">
        <f t="shared" si="0"/>
        <v>34848</v>
      </c>
      <c r="C15" s="69">
        <f t="shared" si="1"/>
        <v>29040</v>
      </c>
      <c r="D15" s="69">
        <f t="shared" si="1"/>
        <v>27511.578947368424</v>
      </c>
      <c r="E15" s="69">
        <f t="shared" si="1"/>
        <v>26136</v>
      </c>
      <c r="F15" s="34"/>
      <c r="G15" s="34"/>
      <c r="H15" s="34"/>
      <c r="I15" s="34"/>
      <c r="J15" s="35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</row>
    <row r="16" spans="1:23" ht="18.75" x14ac:dyDescent="0.3">
      <c r="A16" s="28">
        <v>14</v>
      </c>
      <c r="B16" s="69">
        <f t="shared" si="0"/>
        <v>29869.714285714286</v>
      </c>
      <c r="C16" s="69">
        <f t="shared" si="1"/>
        <v>24891.428571428572</v>
      </c>
      <c r="D16" s="69">
        <f t="shared" si="1"/>
        <v>23581.353383458649</v>
      </c>
      <c r="E16" s="69">
        <f t="shared" si="1"/>
        <v>22402.285714285714</v>
      </c>
      <c r="F16" s="34"/>
      <c r="G16" s="34"/>
      <c r="H16" s="34"/>
      <c r="I16" s="34"/>
      <c r="J16" s="35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</row>
    <row r="17" spans="1:23" ht="18.75" x14ac:dyDescent="0.3">
      <c r="A17" s="62"/>
      <c r="B17" s="72"/>
      <c r="C17" s="72"/>
      <c r="D17" s="72"/>
      <c r="E17" s="72"/>
      <c r="F17" s="34"/>
      <c r="G17" s="34"/>
      <c r="H17" s="34"/>
      <c r="I17" s="34"/>
      <c r="J17" s="35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</row>
    <row r="18" spans="1:23" ht="18.75" x14ac:dyDescent="0.3">
      <c r="A18" s="62"/>
      <c r="B18" s="73"/>
      <c r="C18" s="73"/>
      <c r="D18" s="73"/>
      <c r="E18" s="73"/>
      <c r="F18" s="34"/>
      <c r="G18" s="34"/>
      <c r="H18" s="34"/>
      <c r="I18" s="34"/>
      <c r="J18" s="35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</row>
    <row r="19" spans="1:23" ht="18.75" x14ac:dyDescent="0.3">
      <c r="A19" s="38" t="s">
        <v>22</v>
      </c>
      <c r="B19" s="38"/>
      <c r="C19" s="38"/>
      <c r="D19" s="38"/>
      <c r="E19" s="38"/>
      <c r="F19" s="34"/>
      <c r="G19" s="34"/>
      <c r="H19" s="34"/>
      <c r="I19" s="34"/>
      <c r="J19" s="35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</row>
    <row r="20" spans="1:23" ht="18.75" x14ac:dyDescent="0.3">
      <c r="A20" s="62" t="s">
        <v>25</v>
      </c>
      <c r="B20" s="63" t="s">
        <v>21</v>
      </c>
      <c r="C20" s="63"/>
      <c r="D20" s="63"/>
      <c r="E20" s="63"/>
      <c r="F20" s="34"/>
      <c r="G20" s="34"/>
      <c r="H20" s="34"/>
      <c r="I20" s="34"/>
      <c r="J20" s="35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</row>
    <row r="21" spans="1:23" ht="19.5" thickBot="1" x14ac:dyDescent="0.35">
      <c r="A21" s="66" t="s">
        <v>7</v>
      </c>
      <c r="B21" s="67">
        <v>30</v>
      </c>
      <c r="C21" s="67">
        <v>36</v>
      </c>
      <c r="D21" s="67">
        <v>38</v>
      </c>
      <c r="E21" s="67">
        <v>40</v>
      </c>
      <c r="F21" s="34"/>
      <c r="G21" s="34"/>
      <c r="H21" s="34"/>
      <c r="I21" s="34"/>
      <c r="J21" s="35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</row>
    <row r="22" spans="1:23" ht="19.5" thickTop="1" x14ac:dyDescent="0.3">
      <c r="A22" s="28">
        <v>8</v>
      </c>
      <c r="B22" s="74">
        <f>230000/B13</f>
        <v>4.4000612182430361</v>
      </c>
      <c r="C22" s="74">
        <f t="shared" ref="C22:E22" si="2">230000/C13</f>
        <v>5.2800734618916438</v>
      </c>
      <c r="D22" s="74">
        <f t="shared" si="2"/>
        <v>5.5734108764411792</v>
      </c>
      <c r="E22" s="74">
        <f t="shared" si="2"/>
        <v>5.8667482909907154</v>
      </c>
      <c r="F22" s="34"/>
      <c r="G22" s="34"/>
      <c r="H22" s="34"/>
      <c r="I22" s="34"/>
      <c r="J22" s="35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</row>
    <row r="23" spans="1:23" ht="18.75" x14ac:dyDescent="0.3">
      <c r="A23" s="28">
        <v>10</v>
      </c>
      <c r="B23" s="74">
        <f t="shared" ref="B23:B25" si="3">230000/B14</f>
        <v>5.5000765228037958</v>
      </c>
      <c r="C23" s="74">
        <f t="shared" ref="C23:E25" si="4">230000/C14</f>
        <v>6.6000918273645546</v>
      </c>
      <c r="D23" s="74">
        <f t="shared" si="4"/>
        <v>6.9667635955514742</v>
      </c>
      <c r="E23" s="74">
        <f t="shared" si="4"/>
        <v>7.3334353637383938</v>
      </c>
      <c r="F23" s="34"/>
      <c r="G23" s="34"/>
      <c r="H23" s="34"/>
      <c r="I23" s="34"/>
      <c r="J23" s="35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</row>
    <row r="24" spans="1:23" ht="18.75" x14ac:dyDescent="0.3">
      <c r="A24" s="28">
        <v>12</v>
      </c>
      <c r="B24" s="74">
        <f t="shared" si="3"/>
        <v>6.6000918273645546</v>
      </c>
      <c r="C24" s="74">
        <f t="shared" si="4"/>
        <v>7.9201101928374653</v>
      </c>
      <c r="D24" s="74">
        <f t="shared" si="4"/>
        <v>8.3601163146617683</v>
      </c>
      <c r="E24" s="74">
        <f t="shared" si="4"/>
        <v>8.8001224364860722</v>
      </c>
      <c r="F24" s="34"/>
      <c r="G24" s="34"/>
      <c r="H24" s="34"/>
      <c r="I24" s="34"/>
      <c r="J24" s="35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</row>
    <row r="25" spans="1:23" ht="18.75" x14ac:dyDescent="0.3">
      <c r="A25" s="28">
        <v>14</v>
      </c>
      <c r="B25" s="74">
        <f t="shared" si="3"/>
        <v>7.7001071319253134</v>
      </c>
      <c r="C25" s="74">
        <f t="shared" si="4"/>
        <v>9.2401285583103761</v>
      </c>
      <c r="D25" s="74">
        <f t="shared" si="4"/>
        <v>9.7534690337720633</v>
      </c>
      <c r="E25" s="74">
        <f t="shared" si="4"/>
        <v>10.266809509233752</v>
      </c>
      <c r="F25" s="34"/>
      <c r="G25" s="34"/>
      <c r="H25" s="34"/>
      <c r="I25" s="34"/>
      <c r="J25" s="35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</row>
    <row r="26" spans="1:23" ht="18.75" x14ac:dyDescent="0.3">
      <c r="A26" s="62"/>
      <c r="B26" s="62"/>
      <c r="C26" s="62"/>
      <c r="D26" s="62"/>
      <c r="E26" s="62"/>
      <c r="F26" s="34"/>
      <c r="G26" s="34"/>
      <c r="H26" s="34"/>
      <c r="I26" s="34"/>
      <c r="J26" s="35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</row>
    <row r="27" spans="1:23" ht="18.75" x14ac:dyDescent="0.3">
      <c r="A27" s="62"/>
      <c r="B27" s="62"/>
      <c r="C27" s="62"/>
      <c r="D27" s="62"/>
      <c r="E27" s="62"/>
      <c r="F27" s="34"/>
      <c r="G27" s="34"/>
      <c r="H27" s="34"/>
      <c r="I27" s="34"/>
      <c r="J27" s="35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</row>
    <row r="28" spans="1:23" ht="18.75" x14ac:dyDescent="0.3">
      <c r="A28" s="38" t="s">
        <v>23</v>
      </c>
      <c r="B28" s="38"/>
      <c r="C28" s="38"/>
      <c r="D28" s="38"/>
      <c r="E28" s="38"/>
      <c r="F28" s="34"/>
      <c r="G28" s="34"/>
      <c r="H28" s="34"/>
      <c r="I28" s="34"/>
      <c r="J28" s="35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</row>
    <row r="29" spans="1:23" ht="18.75" x14ac:dyDescent="0.3">
      <c r="A29" s="62" t="s">
        <v>25</v>
      </c>
      <c r="B29" s="63" t="s">
        <v>21</v>
      </c>
      <c r="C29" s="63"/>
      <c r="D29" s="63"/>
      <c r="E29" s="63"/>
      <c r="F29" s="34"/>
      <c r="G29" s="34"/>
      <c r="H29" s="34"/>
      <c r="I29" s="34"/>
      <c r="J29" s="35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</row>
    <row r="30" spans="1:23" ht="19.5" thickBot="1" x14ac:dyDescent="0.35">
      <c r="A30" s="66" t="s">
        <v>7</v>
      </c>
      <c r="B30" s="67">
        <v>30</v>
      </c>
      <c r="C30" s="67">
        <v>36</v>
      </c>
      <c r="D30" s="67">
        <v>38</v>
      </c>
      <c r="E30" s="67">
        <v>40</v>
      </c>
      <c r="F30" s="34"/>
      <c r="G30" s="34"/>
      <c r="H30" s="34"/>
      <c r="I30" s="34"/>
      <c r="J30" s="35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</row>
    <row r="31" spans="1:23" ht="19.5" thickTop="1" x14ac:dyDescent="0.3">
      <c r="A31" s="28">
        <v>8</v>
      </c>
      <c r="B31" s="74">
        <f>220000/B13</f>
        <v>4.2087542087542085</v>
      </c>
      <c r="C31" s="74">
        <f t="shared" ref="C31:E31" si="5">220000/C13</f>
        <v>5.0505050505050502</v>
      </c>
      <c r="D31" s="74">
        <f t="shared" si="5"/>
        <v>5.3310886644219977</v>
      </c>
      <c r="E31" s="74">
        <f t="shared" si="5"/>
        <v>5.6116722783389452</v>
      </c>
      <c r="F31" s="34"/>
      <c r="G31" s="34"/>
      <c r="H31" s="34"/>
      <c r="I31" s="34"/>
      <c r="J31" s="35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</row>
    <row r="32" spans="1:23" ht="18.75" x14ac:dyDescent="0.3">
      <c r="A32" s="28">
        <v>10</v>
      </c>
      <c r="B32" s="74">
        <f t="shared" ref="B32:E34" si="6">220000/B14</f>
        <v>5.2609427609427613</v>
      </c>
      <c r="C32" s="74">
        <f t="shared" si="6"/>
        <v>6.3131313131313131</v>
      </c>
      <c r="D32" s="74">
        <f t="shared" si="6"/>
        <v>6.6638608305274971</v>
      </c>
      <c r="E32" s="74">
        <f t="shared" si="6"/>
        <v>7.0145903479236811</v>
      </c>
      <c r="F32" s="34"/>
      <c r="G32" s="34"/>
      <c r="H32" s="34"/>
      <c r="I32" s="34"/>
      <c r="J32" s="35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</row>
    <row r="33" spans="1:23" ht="18.75" x14ac:dyDescent="0.3">
      <c r="A33" s="28">
        <v>12</v>
      </c>
      <c r="B33" s="74">
        <f t="shared" si="6"/>
        <v>6.3131313131313131</v>
      </c>
      <c r="C33" s="74">
        <f t="shared" si="6"/>
        <v>7.5757575757575761</v>
      </c>
      <c r="D33" s="74">
        <f t="shared" si="6"/>
        <v>7.9966329966329956</v>
      </c>
      <c r="E33" s="74">
        <f t="shared" si="6"/>
        <v>8.4175084175084169</v>
      </c>
      <c r="F33" s="34"/>
      <c r="G33" s="34"/>
      <c r="H33" s="34"/>
      <c r="I33" s="34"/>
      <c r="J33" s="35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</row>
    <row r="34" spans="1:23" ht="18.75" x14ac:dyDescent="0.3">
      <c r="A34" s="28">
        <v>14</v>
      </c>
      <c r="B34" s="74">
        <f t="shared" si="6"/>
        <v>7.365319865319865</v>
      </c>
      <c r="C34" s="74">
        <f t="shared" si="6"/>
        <v>8.8383838383838373</v>
      </c>
      <c r="D34" s="74">
        <f t="shared" si="6"/>
        <v>9.329405162738496</v>
      </c>
      <c r="E34" s="74">
        <f t="shared" si="6"/>
        <v>9.8204264870931546</v>
      </c>
      <c r="F34" s="34"/>
      <c r="G34" s="34"/>
      <c r="H34" s="34"/>
      <c r="I34" s="34"/>
      <c r="J34" s="35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</row>
    <row r="35" spans="1:23" x14ac:dyDescent="0.25">
      <c r="A35" s="34"/>
      <c r="B35" s="34"/>
      <c r="C35" s="34"/>
      <c r="D35" s="34"/>
      <c r="E35" s="34"/>
      <c r="F35" s="34"/>
      <c r="G35" s="34"/>
      <c r="H35" s="34"/>
      <c r="I35" s="34"/>
      <c r="J35" s="35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</row>
    <row r="36" spans="1:23" x14ac:dyDescent="0.25">
      <c r="A36" s="34"/>
      <c r="B36" s="34"/>
      <c r="C36" s="34"/>
      <c r="D36" s="34"/>
      <c r="E36" s="34"/>
      <c r="F36" s="34"/>
      <c r="G36" s="34"/>
      <c r="H36" s="34"/>
      <c r="I36" s="34"/>
      <c r="J36" s="35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</row>
    <row r="37" spans="1:23" x14ac:dyDescent="0.25">
      <c r="A37" s="34"/>
      <c r="B37" s="34"/>
      <c r="C37" s="34"/>
      <c r="D37" s="34"/>
      <c r="E37" s="34"/>
      <c r="F37" s="34"/>
      <c r="G37" s="34"/>
      <c r="H37" s="34"/>
      <c r="I37" s="34"/>
      <c r="J37" s="35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</row>
  </sheetData>
  <sheetProtection algorithmName="SHA-512" hashValue="simw3aqXdRr7TiIxabTu35HCbnJ2I6mQ9bl4ifa1q3lRvnz7HTbSoYOQIrjaTgFDuU4G2yk/M4c2Lb7AXX0MCw==" saltValue="2z7BBBuCcOOtm4HVZz0GcQ==" spinCount="100000" sheet="1" objects="1" scenarios="1" selectLockedCells="1"/>
  <mergeCells count="16">
    <mergeCell ref="B20:E20"/>
    <mergeCell ref="A28:E28"/>
    <mergeCell ref="B29:E29"/>
    <mergeCell ref="K6:W7"/>
    <mergeCell ref="H9:I9"/>
    <mergeCell ref="A10:E10"/>
    <mergeCell ref="G10:I10"/>
    <mergeCell ref="B11:E11"/>
    <mergeCell ref="H11:I11"/>
    <mergeCell ref="A19:E19"/>
    <mergeCell ref="G7:H7"/>
    <mergeCell ref="A4:D4"/>
    <mergeCell ref="G4:K4"/>
    <mergeCell ref="A5:D5"/>
    <mergeCell ref="G5:I5"/>
    <mergeCell ref="A6:D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Standard Non-Hill Drop</vt:lpstr>
      <vt:lpstr>Hill-Drop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Steven Brown</dc:creator>
  <cp:lastModifiedBy>Steven Brown</cp:lastModifiedBy>
  <dcterms:created xsi:type="dcterms:W3CDTF">2022-03-09T13:48:00Z</dcterms:created>
  <dcterms:modified xsi:type="dcterms:W3CDTF">2022-03-09T20:15:19Z</dcterms:modified>
</cp:coreProperties>
</file>