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tg0006/Downloads/"/>
    </mc:Choice>
  </mc:AlternateContent>
  <xr:revisionPtr revIDLastSave="0" documentId="13_ncr:1_{EBC5B5C8-8F4D-C24D-9CF8-1245769CA7C9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2022" sheetId="1" r:id="rId1"/>
    <sheet name="Sensitivity Table" sheetId="2" r:id="rId2"/>
  </sheets>
  <definedNames>
    <definedName name="_xlnm.Print_Area" localSheetId="0">'2022'!$A$1:$H$73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K3" i="2"/>
  <c r="J3" i="2" s="1"/>
  <c r="I3" i="2" s="1"/>
  <c r="H3" i="2" s="1"/>
  <c r="G3" i="2" s="1"/>
  <c r="F3" i="2" s="1"/>
  <c r="E3" i="2" s="1"/>
  <c r="D3" i="2" s="1"/>
  <c r="C3" i="2" s="1"/>
  <c r="B10" i="2" l="1"/>
  <c r="B8" i="2"/>
  <c r="L3" i="2"/>
  <c r="M3" i="2" s="1"/>
  <c r="N3" i="2" s="1"/>
  <c r="F27" i="1"/>
  <c r="F23" i="1"/>
  <c r="F47" i="1"/>
  <c r="F35" i="1"/>
  <c r="F34" i="1"/>
  <c r="B7" i="2" l="1"/>
  <c r="O3" i="2"/>
  <c r="B11" i="2"/>
  <c r="F30" i="1"/>
  <c r="B12" i="2" l="1"/>
  <c r="B6" i="2"/>
  <c r="P3" i="2"/>
  <c r="F38" i="1"/>
  <c r="F37" i="1"/>
  <c r="F18" i="1"/>
  <c r="F17" i="1"/>
  <c r="F16" i="1"/>
  <c r="B62" i="1"/>
  <c r="B64" i="1" s="1"/>
  <c r="Q3" i="2" l="1"/>
  <c r="B13" i="2"/>
  <c r="B5" i="2"/>
  <c r="B63" i="1"/>
  <c r="B61" i="1"/>
  <c r="B60" i="1"/>
  <c r="B14" i="2" l="1"/>
  <c r="B4" i="2"/>
  <c r="R3" i="2"/>
  <c r="F15" i="1"/>
  <c r="F20" i="1"/>
  <c r="F21" i="1"/>
  <c r="F22" i="1"/>
  <c r="F24" i="1"/>
  <c r="F25" i="1"/>
  <c r="F26" i="1"/>
  <c r="F28" i="1"/>
  <c r="F29" i="1"/>
  <c r="F31" i="1"/>
  <c r="F32" i="1"/>
  <c r="F33" i="1"/>
  <c r="F36" i="1"/>
  <c r="F46" i="1"/>
  <c r="F45" i="1"/>
  <c r="F48" i="1"/>
  <c r="S3" i="2" l="1"/>
  <c r="D40" i="1"/>
  <c r="F40" i="1" s="1"/>
  <c r="F42" i="1" s="1"/>
  <c r="G64" i="1" l="1"/>
  <c r="C64" i="1"/>
  <c r="F60" i="1"/>
  <c r="D62" i="1"/>
  <c r="F63" i="1"/>
  <c r="E60" i="1"/>
  <c r="C62" i="1"/>
  <c r="G63" i="1"/>
  <c r="G62" i="1"/>
  <c r="G61" i="1"/>
  <c r="F62" i="1"/>
  <c r="E63" i="1"/>
  <c r="D64" i="1"/>
  <c r="D60" i="1"/>
  <c r="C61" i="1"/>
  <c r="G60" i="1"/>
  <c r="F61" i="1"/>
  <c r="E62" i="1"/>
  <c r="D63" i="1"/>
  <c r="C60" i="1"/>
  <c r="F64" i="1"/>
  <c r="E61" i="1"/>
  <c r="C63" i="1"/>
  <c r="E64" i="1"/>
  <c r="D61" i="1"/>
  <c r="D49" i="1" l="1"/>
  <c r="F49" i="1" s="1"/>
  <c r="F51" i="1" s="1"/>
  <c r="F53" i="1" s="1"/>
  <c r="I9" i="2" l="1"/>
  <c r="F9" i="2"/>
  <c r="G9" i="2"/>
  <c r="E9" i="2"/>
  <c r="M9" i="2"/>
  <c r="K9" i="2"/>
  <c r="J9" i="2"/>
  <c r="C9" i="2"/>
  <c r="L9" i="2"/>
  <c r="H9" i="2"/>
  <c r="D9" i="2"/>
  <c r="G8" i="2"/>
  <c r="H10" i="2"/>
  <c r="D10" i="2"/>
  <c r="E10" i="2"/>
  <c r="N8" i="2"/>
  <c r="D8" i="2"/>
  <c r="M8" i="2"/>
  <c r="O8" i="2"/>
  <c r="N9" i="2"/>
  <c r="O10" i="2"/>
  <c r="F10" i="2"/>
  <c r="C10" i="2"/>
  <c r="L8" i="2"/>
  <c r="K8" i="2"/>
  <c r="H8" i="2"/>
  <c r="J8" i="2"/>
  <c r="M10" i="2"/>
  <c r="K10" i="2"/>
  <c r="N10" i="2"/>
  <c r="I8" i="2"/>
  <c r="E8" i="2"/>
  <c r="F8" i="2"/>
  <c r="C8" i="2"/>
  <c r="J10" i="2"/>
  <c r="G10" i="2"/>
  <c r="L10" i="2"/>
  <c r="I10" i="2"/>
  <c r="K11" i="2"/>
  <c r="L11" i="2"/>
  <c r="M11" i="2"/>
  <c r="G7" i="2"/>
  <c r="E7" i="2"/>
  <c r="O7" i="2"/>
  <c r="I11" i="2"/>
  <c r="O11" i="2"/>
  <c r="H11" i="2"/>
  <c r="N7" i="2"/>
  <c r="M7" i="2"/>
  <c r="D7" i="2"/>
  <c r="J7" i="2"/>
  <c r="G11" i="2"/>
  <c r="J11" i="2"/>
  <c r="F11" i="2"/>
  <c r="C7" i="2"/>
  <c r="L7" i="2"/>
  <c r="H7" i="2"/>
  <c r="K7" i="2"/>
  <c r="C11" i="2"/>
  <c r="N11" i="2"/>
  <c r="E11" i="2"/>
  <c r="D11" i="2"/>
  <c r="I7" i="2"/>
  <c r="F7" i="2"/>
  <c r="O9" i="2"/>
  <c r="P8" i="2"/>
  <c r="I12" i="2"/>
  <c r="M12" i="2"/>
  <c r="K12" i="2"/>
  <c r="O6" i="2"/>
  <c r="F6" i="2"/>
  <c r="E6" i="2"/>
  <c r="P10" i="2"/>
  <c r="P12" i="2"/>
  <c r="G12" i="2"/>
  <c r="O12" i="2"/>
  <c r="H12" i="2"/>
  <c r="P7" i="2"/>
  <c r="M6" i="2"/>
  <c r="P6" i="2"/>
  <c r="D6" i="2"/>
  <c r="P11" i="2"/>
  <c r="N12" i="2"/>
  <c r="D12" i="2"/>
  <c r="J12" i="2"/>
  <c r="F12" i="2"/>
  <c r="J6" i="2"/>
  <c r="N6" i="2"/>
  <c r="L6" i="2"/>
  <c r="C6" i="2"/>
  <c r="P9" i="2"/>
  <c r="L12" i="2"/>
  <c r="E12" i="2"/>
  <c r="Q12" i="2"/>
  <c r="C12" i="2"/>
  <c r="H6" i="2"/>
  <c r="I6" i="2"/>
  <c r="G6" i="2"/>
  <c r="K6" i="2"/>
  <c r="O13" i="2"/>
  <c r="F13" i="2"/>
  <c r="D13" i="2"/>
  <c r="L13" i="2"/>
  <c r="J5" i="2"/>
  <c r="C5" i="2"/>
  <c r="I5" i="2"/>
  <c r="Q7" i="2"/>
  <c r="E13" i="2"/>
  <c r="M13" i="2"/>
  <c r="R13" i="2"/>
  <c r="C13" i="2"/>
  <c r="G13" i="2"/>
  <c r="Q5" i="2"/>
  <c r="H5" i="2"/>
  <c r="K5" i="2"/>
  <c r="P5" i="2"/>
  <c r="Q9" i="2"/>
  <c r="Q11" i="2"/>
  <c r="J13" i="2"/>
  <c r="N13" i="2"/>
  <c r="K13" i="2"/>
  <c r="O5" i="2"/>
  <c r="F5" i="2"/>
  <c r="R5" i="2"/>
  <c r="L5" i="2"/>
  <c r="Q8" i="2"/>
  <c r="Q6" i="2"/>
  <c r="Q13" i="2"/>
  <c r="H13" i="2"/>
  <c r="I13" i="2"/>
  <c r="P13" i="2"/>
  <c r="E5" i="2"/>
  <c r="M5" i="2"/>
  <c r="D5" i="2"/>
  <c r="N5" i="2"/>
  <c r="G5" i="2"/>
  <c r="Q10" i="2"/>
  <c r="K4" i="2"/>
  <c r="Q4" i="2"/>
  <c r="G4" i="2"/>
  <c r="L4" i="2"/>
  <c r="R8" i="2"/>
  <c r="R6" i="2"/>
  <c r="M14" i="2"/>
  <c r="R14" i="2"/>
  <c r="C14" i="2"/>
  <c r="G14" i="2"/>
  <c r="C4" i="2"/>
  <c r="J14" i="2"/>
  <c r="K14" i="2"/>
  <c r="E14" i="2"/>
  <c r="J4" i="2"/>
  <c r="E4" i="2"/>
  <c r="R9" i="2"/>
  <c r="R7" i="2"/>
  <c r="H14" i="2"/>
  <c r="I14" i="2"/>
  <c r="O4" i="2"/>
  <c r="R4" i="2"/>
  <c r="H4" i="2"/>
  <c r="R11" i="2"/>
  <c r="S14" i="2"/>
  <c r="N14" i="2"/>
  <c r="N4" i="2"/>
  <c r="M4" i="2"/>
  <c r="Q14" i="2"/>
  <c r="P14" i="2"/>
  <c r="D4" i="2"/>
  <c r="I4" i="2"/>
  <c r="P4" i="2"/>
  <c r="F4" i="2"/>
  <c r="R10" i="2"/>
  <c r="R12" i="2"/>
  <c r="O14" i="2"/>
  <c r="F14" i="2"/>
  <c r="D14" i="2"/>
  <c r="L14" i="2"/>
  <c r="S11" i="2"/>
  <c r="S5" i="2"/>
  <c r="S9" i="2"/>
  <c r="S7" i="2"/>
  <c r="S13" i="2"/>
  <c r="S8" i="2"/>
  <c r="S12" i="2"/>
  <c r="S4" i="2"/>
  <c r="S10" i="2"/>
  <c r="S6" i="2"/>
</calcChain>
</file>

<file path=xl/sharedStrings.xml><?xml version="1.0" encoding="utf-8"?>
<sst xmlns="http://schemas.openxmlformats.org/spreadsheetml/2006/main" count="156" uniqueCount="82">
  <si>
    <t/>
  </si>
  <si>
    <t>Estimated Costs Per Acre</t>
  </si>
  <si>
    <t>Following Recommended Management Practices</t>
  </si>
  <si>
    <t>NOTE: The following costs are estimates. Actual costs and quantities will vary from farm to farm.</t>
  </si>
  <si>
    <t>The most important information will be contained in the "Your Farm " column that you provide.</t>
  </si>
  <si>
    <t xml:space="preserve"> PRICE OR</t>
  </si>
  <si>
    <t xml:space="preserve">  TOTAL</t>
  </si>
  <si>
    <t>YOUR</t>
  </si>
  <si>
    <t>UNIT</t>
  </si>
  <si>
    <t>QUANTITY</t>
  </si>
  <si>
    <t>COST/UNIT</t>
  </si>
  <si>
    <t>PER ACRE</t>
  </si>
  <si>
    <t>FARM</t>
  </si>
  <si>
    <t>1. VARIABLE COSTS</t>
  </si>
  <si>
    <t>_</t>
  </si>
  <si>
    <t>ACRE</t>
  </si>
  <si>
    <t>Fertilizer</t>
  </si>
  <si>
    <t>UNITS</t>
  </si>
  <si>
    <t xml:space="preserve">  Phosphate</t>
  </si>
  <si>
    <t xml:space="preserve">  Potash</t>
  </si>
  <si>
    <t>Lime (Prorated)</t>
  </si>
  <si>
    <t>TONS</t>
  </si>
  <si>
    <t>Drying</t>
  </si>
  <si>
    <t>Hauling</t>
  </si>
  <si>
    <t>Crop Insurance</t>
  </si>
  <si>
    <t>Land Rent</t>
  </si>
  <si>
    <t>HOUR</t>
  </si>
  <si>
    <t>Tractor/Machinery</t>
  </si>
  <si>
    <t>Interest on Operating Capital</t>
  </si>
  <si>
    <t>DOL.</t>
  </si>
  <si>
    <t xml:space="preserve">   TOTAL VARIABLE COST</t>
  </si>
  <si>
    <t>2. FIXED COSTS</t>
  </si>
  <si>
    <t>Land Ownership Cost</t>
  </si>
  <si>
    <t>General Overhead</t>
  </si>
  <si>
    <t xml:space="preserve">   TOTAL FIXED COSTS</t>
  </si>
  <si>
    <t>3. TOTAL COST OF ALL SPECIFIED EXPENSES</t>
  </si>
  <si>
    <t>Irrigation</t>
  </si>
  <si>
    <t xml:space="preserve">                                             AT VARYING YIELD AND PRICE LEVELS(1)</t>
  </si>
  <si>
    <t>Note: To customize this budget, you may change any numbers in blue.</t>
  </si>
  <si>
    <t xml:space="preserve">                                      NET RETURNS PER ACRE ABOVE SPECIFIED VARIABLE EXPENSES</t>
  </si>
  <si>
    <t>lbs/acre</t>
  </si>
  <si>
    <t>Industrial Hemp- Enterprise Planning Budget Summary</t>
  </si>
  <si>
    <t>Pesticides</t>
  </si>
  <si>
    <t>Transplants</t>
  </si>
  <si>
    <t>Yield Goal (Dry Matter)</t>
  </si>
  <si>
    <t>CBD %</t>
  </si>
  <si>
    <t>Price per %</t>
  </si>
  <si>
    <t xml:space="preserve">  Nitrogen</t>
  </si>
  <si>
    <t>Soil Sample</t>
  </si>
  <si>
    <t>Heavy Metal Test</t>
  </si>
  <si>
    <t>Pesticide Residue Test*</t>
  </si>
  <si>
    <t>* Costs for herbicide and organophosphate residue testing</t>
  </si>
  <si>
    <t>Application Fee</t>
  </si>
  <si>
    <t>Shipping totes</t>
  </si>
  <si>
    <t>LBS</t>
  </si>
  <si>
    <t>MILES</t>
  </si>
  <si>
    <t>FIELD</t>
  </si>
  <si>
    <t>PLANTS</t>
  </si>
  <si>
    <t>Yield goal is 1 lb dry floral material per plant with 90% harvest</t>
  </si>
  <si>
    <t>Plastic Mulch</t>
  </si>
  <si>
    <t>Labor - Harvest</t>
  </si>
  <si>
    <t>Labor - Post harvest</t>
  </si>
  <si>
    <t>Labor Planting and In-season**</t>
  </si>
  <si>
    <t>Drying Facility Lease</t>
  </si>
  <si>
    <t>Irrigation Drip Tape</t>
  </si>
  <si>
    <t>Irrigation Pumping Costs</t>
  </si>
  <si>
    <t>FOOT</t>
  </si>
  <si>
    <t>Yield</t>
  </si>
  <si>
    <t>lb/Acre</t>
  </si>
  <si>
    <t>Price ($/lb)</t>
  </si>
  <si>
    <t>Price/lb is calculated from CBD% and Price Received per %</t>
  </si>
  <si>
    <t>-----------------------------------PRICE ($/%)-------------------------------------------</t>
  </si>
  <si>
    <t>Yld lb/acre</t>
  </si>
  <si>
    <t>ALABAMA, 2022</t>
  </si>
  <si>
    <t>** Labor costs include average preplant, in-season, harvest and post harvest hours.  Hourly rate set at Alabama's 2022 H2-A rate.</t>
  </si>
  <si>
    <t>FIELD/VARIETY</t>
  </si>
  <si>
    <t>License Fee***</t>
  </si>
  <si>
    <t>Testing Fee****</t>
  </si>
  <si>
    <t>***License fee is $1000 per grow site; costs per acre depend on field size.</t>
  </si>
  <si>
    <t>****A testing fee of $250 is charged for each sample of each variety at the site.</t>
  </si>
  <si>
    <r>
      <t xml:space="preserve">The Alabama Cooperative Extension System (Alabama A&amp;M University and Auburn University) is an equal opportunity educator and employer. Everyone is welcome! Please let us know if you have accessibility needs. </t>
    </r>
    <r>
      <rPr>
        <sz val="8.5"/>
        <color theme="8" tint="-0.499984740745262"/>
        <rFont val="Calibri"/>
        <family val="2"/>
        <scheme val="minor"/>
      </rPr>
      <t>©</t>
    </r>
    <r>
      <rPr>
        <b/>
        <sz val="8.5"/>
        <color theme="8" tint="-0.499984740745262"/>
        <rFont val="Calibri"/>
        <family val="2"/>
        <scheme val="minor"/>
      </rPr>
      <t xml:space="preserve"> 2022 by the Alabama Cooperative Extension System.</t>
    </r>
  </si>
  <si>
    <t>www.aces.edu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</si>
</sst>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0.00_)"/>
    <numFmt numFmtId="165" formatCode="0_)"/>
    <numFmt numFmtId="166" formatCode="&quot;$&quot;#,##0.00"/>
    <numFmt numFmtId="167" formatCode="0.000"/>
    <numFmt numFmtId="168" formatCode="#,##0;[Red]\(#,##0\)"/>
  </numFmts>
  <fonts count="4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sz val="7.5"/>
      <color indexed="8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sz val="10"/>
      <color rgb="FF0000FF"/>
      <name val="Arial"/>
      <family val="2"/>
    </font>
    <font>
      <sz val="11"/>
      <color rgb="FF0000FF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Arial"/>
    </font>
    <font>
      <b/>
      <sz val="8.5"/>
      <color theme="8" tint="-0.499984740745262"/>
      <name val="Calibri"/>
      <family val="2"/>
      <scheme val="minor"/>
    </font>
    <font>
      <sz val="8.5"/>
      <color theme="8" tint="-0.49998474074526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/>
  </cellStyleXfs>
  <cellXfs count="119">
    <xf numFmtId="0" fontId="0" fillId="0" borderId="0" xfId="0"/>
    <xf numFmtId="0" fontId="2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fill"/>
      <protection locked="0"/>
    </xf>
    <xf numFmtId="0" fontId="24" fillId="0" borderId="0" xfId="0" applyFont="1" applyProtection="1">
      <protection locked="0"/>
    </xf>
    <xf numFmtId="0" fontId="22" fillId="0" borderId="0" xfId="0" applyFont="1" applyProtection="1">
      <protection locked="0"/>
    </xf>
    <xf numFmtId="165" fontId="21" fillId="0" borderId="0" xfId="0" applyNumberFormat="1" applyFont="1" applyAlignment="1" applyProtection="1">
      <alignment horizontal="left"/>
      <protection locked="0"/>
    </xf>
    <xf numFmtId="0" fontId="20" fillId="0" borderId="0" xfId="0" quotePrefix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5" fillId="0" borderId="0" xfId="0" applyFont="1" applyAlignment="1" applyProtection="1">
      <alignment horizontal="right"/>
      <protection locked="0"/>
    </xf>
    <xf numFmtId="164" fontId="22" fillId="0" borderId="0" xfId="0" applyNumberFormat="1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165" fontId="22" fillId="0" borderId="10" xfId="0" applyNumberFormat="1" applyFont="1" applyBorder="1" applyAlignment="1" applyProtection="1">
      <alignment horizontal="left"/>
      <protection locked="0"/>
    </xf>
    <xf numFmtId="164" fontId="22" fillId="0" borderId="10" xfId="0" applyNumberFormat="1" applyFont="1" applyBorder="1" applyAlignment="1" applyProtection="1">
      <alignment horizontal="right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0" fontId="24" fillId="0" borderId="0" xfId="0" applyFont="1" applyBorder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20" fillId="0" borderId="0" xfId="0" applyFont="1" applyBorder="1" applyProtection="1">
      <protection locked="0"/>
    </xf>
    <xf numFmtId="0" fontId="24" fillId="0" borderId="0" xfId="0" applyFont="1" applyBorder="1" applyAlignment="1" applyProtection="1">
      <alignment horizontal="left"/>
      <protection locked="0"/>
    </xf>
    <xf numFmtId="165" fontId="21" fillId="0" borderId="0" xfId="0" applyNumberFormat="1" applyFont="1" applyBorder="1" applyAlignment="1" applyProtection="1">
      <alignment horizontal="left"/>
      <protection locked="0"/>
    </xf>
    <xf numFmtId="164" fontId="26" fillId="0" borderId="0" xfId="0" applyNumberFormat="1" applyFont="1" applyBorder="1" applyProtection="1">
      <protection locked="0"/>
    </xf>
    <xf numFmtId="164" fontId="24" fillId="0" borderId="0" xfId="0" applyNumberFormat="1" applyFont="1" applyBorder="1" applyProtection="1">
      <protection locked="0"/>
    </xf>
    <xf numFmtId="0" fontId="24" fillId="0" borderId="0" xfId="0" applyFont="1" applyAlignment="1" applyProtection="1">
      <alignment horizontal="fill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26" fillId="0" borderId="0" xfId="0" applyNumberFormat="1" applyFont="1" applyAlignment="1" applyProtection="1">
      <alignment horizontal="right"/>
      <protection locked="0"/>
    </xf>
    <xf numFmtId="164" fontId="26" fillId="0" borderId="0" xfId="0" applyNumberFormat="1" applyFont="1" applyProtection="1">
      <protection locked="0"/>
    </xf>
    <xf numFmtId="164" fontId="24" fillId="0" borderId="0" xfId="0" applyNumberFormat="1" applyFont="1" applyProtection="1"/>
    <xf numFmtId="0" fontId="24" fillId="0" borderId="0" xfId="0" applyFont="1" applyBorder="1" applyAlignment="1" applyProtection="1">
      <alignment horizontal="fill"/>
      <protection locked="0"/>
    </xf>
    <xf numFmtId="2" fontId="26" fillId="0" borderId="0" xfId="0" applyNumberFormat="1" applyFont="1" applyAlignment="1" applyProtection="1">
      <alignment horizontal="right"/>
      <protection locked="0"/>
    </xf>
    <xf numFmtId="2" fontId="21" fillId="0" borderId="0" xfId="0" applyNumberFormat="1" applyFont="1" applyProtection="1">
      <protection locked="0"/>
    </xf>
    <xf numFmtId="9" fontId="21" fillId="0" borderId="0" xfId="0" applyNumberFormat="1" applyFont="1" applyProtection="1">
      <protection locked="0"/>
    </xf>
    <xf numFmtId="164" fontId="26" fillId="0" borderId="0" xfId="0" applyNumberFormat="1" applyFont="1" applyAlignment="1" applyProtection="1">
      <protection locked="0"/>
    </xf>
    <xf numFmtId="167" fontId="26" fillId="0" borderId="0" xfId="0" applyNumberFormat="1" applyFont="1" applyProtection="1">
      <protection locked="0"/>
    </xf>
    <xf numFmtId="164" fontId="24" fillId="0" borderId="0" xfId="0" applyNumberFormat="1" applyFont="1" applyProtection="1">
      <protection locked="0"/>
    </xf>
    <xf numFmtId="166" fontId="20" fillId="0" borderId="0" xfId="0" applyNumberFormat="1" applyFont="1" applyProtection="1"/>
    <xf numFmtId="164" fontId="21" fillId="0" borderId="0" xfId="0" applyNumberFormat="1" applyFont="1" applyProtection="1">
      <protection locked="0"/>
    </xf>
    <xf numFmtId="0" fontId="24" fillId="0" borderId="0" xfId="0" quotePrefix="1" applyFont="1" applyBorder="1" applyProtection="1">
      <protection locked="0"/>
    </xf>
    <xf numFmtId="0" fontId="20" fillId="0" borderId="11" xfId="0" applyFont="1" applyBorder="1" applyAlignment="1" applyProtection="1">
      <alignment horizontal="left"/>
      <protection locked="0"/>
    </xf>
    <xf numFmtId="0" fontId="24" fillId="0" borderId="11" xfId="0" applyFont="1" applyBorder="1" applyProtection="1">
      <protection locked="0"/>
    </xf>
    <xf numFmtId="164" fontId="24" fillId="0" borderId="11" xfId="0" applyNumberFormat="1" applyFont="1" applyBorder="1" applyProtection="1">
      <protection locked="0"/>
    </xf>
    <xf numFmtId="166" fontId="20" fillId="0" borderId="11" xfId="0" applyNumberFormat="1" applyFont="1" applyBorder="1" applyProtection="1"/>
    <xf numFmtId="0" fontId="0" fillId="0" borderId="0" xfId="0" applyAlignment="1" applyProtection="1">
      <alignment horizontal="center"/>
      <protection locked="0"/>
    </xf>
    <xf numFmtId="164" fontId="24" fillId="0" borderId="0" xfId="0" quotePrefix="1" applyNumberFormat="1" applyFont="1" applyBorder="1" applyProtection="1"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>
      <protection locked="0"/>
    </xf>
    <xf numFmtId="164" fontId="0" fillId="0" borderId="0" xfId="0" applyNumberFormat="1" applyProtection="1">
      <protection locked="0"/>
    </xf>
    <xf numFmtId="164" fontId="19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164" fontId="22" fillId="0" borderId="0" xfId="0" applyNumberFormat="1" applyFont="1" applyBorder="1" applyAlignment="1" applyProtection="1">
      <alignment horizontal="center"/>
      <protection locked="0"/>
    </xf>
    <xf numFmtId="164" fontId="22" fillId="0" borderId="12" xfId="0" quotePrefix="1" applyNumberFormat="1" applyFont="1" applyBorder="1" applyAlignment="1" applyProtection="1">
      <alignment horizontal="left"/>
      <protection locked="0"/>
    </xf>
    <xf numFmtId="0" fontId="21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164" fontId="22" fillId="0" borderId="14" xfId="0" applyNumberFormat="1" applyFont="1" applyBorder="1" applyAlignment="1" applyProtection="1">
      <alignment horizontal="center"/>
      <protection locked="0"/>
    </xf>
    <xf numFmtId="166" fontId="23" fillId="0" borderId="12" xfId="0" applyNumberFormat="1" applyFont="1" applyBorder="1" applyAlignment="1" applyProtection="1">
      <alignment horizontal="center"/>
      <protection locked="0"/>
    </xf>
    <xf numFmtId="166" fontId="23" fillId="0" borderId="11" xfId="0" applyNumberFormat="1" applyFont="1" applyBorder="1" applyAlignment="1" applyProtection="1">
      <alignment horizontal="center"/>
      <protection locked="0"/>
    </xf>
    <xf numFmtId="166" fontId="23" fillId="0" borderId="13" xfId="0" applyNumberFormat="1" applyFont="1" applyBorder="1" applyAlignment="1" applyProtection="1">
      <alignment horizontal="center"/>
      <protection locked="0"/>
    </xf>
    <xf numFmtId="3" fontId="23" fillId="0" borderId="15" xfId="0" applyNumberFormat="1" applyFont="1" applyBorder="1" applyAlignment="1" applyProtection="1">
      <alignment horizontal="center"/>
      <protection locked="0"/>
    </xf>
    <xf numFmtId="3" fontId="23" fillId="0" borderId="16" xfId="0" applyNumberFormat="1" applyFont="1" applyBorder="1" applyAlignment="1" applyProtection="1">
      <alignment horizontal="center"/>
      <protection locked="0"/>
    </xf>
    <xf numFmtId="3" fontId="23" fillId="0" borderId="17" xfId="0" applyNumberFormat="1" applyFont="1" applyBorder="1" applyAlignment="1" applyProtection="1">
      <alignment horizontal="center"/>
      <protection locked="0"/>
    </xf>
    <xf numFmtId="164" fontId="29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0" fontId="23" fillId="0" borderId="0" xfId="0" applyNumberFormat="1" applyFont="1" applyAlignment="1" applyProtection="1">
      <alignment horizontal="right"/>
      <protection locked="0"/>
    </xf>
    <xf numFmtId="164" fontId="27" fillId="0" borderId="0" xfId="0" applyNumberFormat="1" applyFont="1" applyAlignment="1" applyProtection="1">
      <alignment horizontal="right"/>
    </xf>
    <xf numFmtId="166" fontId="0" fillId="0" borderId="18" xfId="0" applyNumberForma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166" fontId="0" fillId="0" borderId="19" xfId="0" applyNumberFormat="1" applyBorder="1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6" fontId="0" fillId="0" borderId="20" xfId="0" applyNumberFormat="1" applyBorder="1" applyAlignment="1" applyProtection="1">
      <alignment horizontal="center"/>
    </xf>
    <xf numFmtId="164" fontId="26" fillId="0" borderId="0" xfId="0" applyNumberFormat="1" applyFont="1" applyAlignment="1" applyProtection="1">
      <alignment horizontal="right"/>
      <protection locked="0"/>
    </xf>
    <xf numFmtId="164" fontId="26" fillId="0" borderId="0" xfId="0" applyNumberFormat="1" applyFont="1" applyProtection="1">
      <protection locked="0"/>
    </xf>
    <xf numFmtId="164" fontId="24" fillId="0" borderId="0" xfId="0" applyNumberFormat="1" applyFont="1" applyProtection="1"/>
    <xf numFmtId="0" fontId="24" fillId="0" borderId="0" xfId="0" applyFont="1" applyAlignment="1" applyProtection="1">
      <alignment horizontal="fill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right"/>
      <protection locked="0"/>
    </xf>
    <xf numFmtId="164" fontId="24" fillId="0" borderId="0" xfId="0" applyNumberFormat="1" applyFont="1" applyBorder="1" applyProtection="1"/>
    <xf numFmtId="0" fontId="1" fillId="0" borderId="0" xfId="0" applyFont="1" applyAlignment="1" applyProtection="1">
      <alignment horizontal="left"/>
      <protection locked="0"/>
    </xf>
    <xf numFmtId="8" fontId="32" fillId="0" borderId="0" xfId="0" applyNumberFormat="1" applyFont="1" applyProtection="1">
      <protection locked="0"/>
    </xf>
    <xf numFmtId="0" fontId="31" fillId="0" borderId="0" xfId="0" applyFont="1" applyAlignment="1" applyProtection="1">
      <alignment horizontal="right"/>
      <protection locked="0"/>
    </xf>
    <xf numFmtId="164" fontId="32" fillId="0" borderId="0" xfId="0" applyNumberFormat="1" applyFont="1" applyAlignment="1" applyProtection="1"/>
    <xf numFmtId="165" fontId="1" fillId="0" borderId="0" xfId="0" applyNumberFormat="1" applyFont="1" applyAlignment="1" applyProtection="1">
      <alignment horizontal="left"/>
      <protection locked="0"/>
    </xf>
    <xf numFmtId="166" fontId="0" fillId="0" borderId="21" xfId="0" applyNumberFormat="1" applyBorder="1" applyAlignment="1" applyProtection="1">
      <alignment horizontal="center"/>
    </xf>
    <xf numFmtId="166" fontId="0" fillId="0" borderId="22" xfId="0" applyNumberFormat="1" applyBorder="1" applyAlignment="1" applyProtection="1">
      <alignment horizontal="center"/>
    </xf>
    <xf numFmtId="166" fontId="0" fillId="0" borderId="23" xfId="0" applyNumberFormat="1" applyBorder="1" applyAlignment="1" applyProtection="1">
      <alignment horizontal="center"/>
    </xf>
    <xf numFmtId="166" fontId="0" fillId="0" borderId="24" xfId="0" applyNumberFormat="1" applyBorder="1" applyAlignment="1" applyProtection="1">
      <alignment horizontal="center"/>
    </xf>
    <xf numFmtId="0" fontId="0" fillId="0" borderId="0" xfId="0" applyFill="1" applyAlignment="1" applyProtection="1">
      <alignment horizontal="left"/>
      <protection locked="0"/>
    </xf>
    <xf numFmtId="3" fontId="35" fillId="24" borderId="15" xfId="0" applyNumberFormat="1" applyFont="1" applyFill="1" applyBorder="1" applyAlignment="1">
      <alignment horizontal="center"/>
    </xf>
    <xf numFmtId="3" fontId="36" fillId="0" borderId="15" xfId="0" applyNumberFormat="1" applyFont="1" applyFill="1" applyBorder="1" applyAlignment="1">
      <alignment horizontal="center"/>
    </xf>
    <xf numFmtId="0" fontId="33" fillId="0" borderId="0" xfId="0" applyFont="1"/>
    <xf numFmtId="4" fontId="35" fillId="24" borderId="14" xfId="0" applyNumberFormat="1" applyFont="1" applyFill="1" applyBorder="1" applyAlignment="1">
      <alignment horizontal="center"/>
    </xf>
    <xf numFmtId="168" fontId="37" fillId="25" borderId="14" xfId="0" applyNumberFormat="1" applyFont="1" applyFill="1" applyBorder="1"/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4" fontId="36" fillId="0" borderId="17" xfId="0" applyNumberFormat="1" applyFont="1" applyFill="1" applyBorder="1" applyAlignment="1">
      <alignment horizontal="center"/>
    </xf>
    <xf numFmtId="168" fontId="37" fillId="26" borderId="14" xfId="0" applyNumberFormat="1" applyFont="1" applyFill="1" applyBorder="1"/>
    <xf numFmtId="0" fontId="1" fillId="0" borderId="0" xfId="0" applyFont="1" applyFill="1" applyAlignment="1" applyProtection="1">
      <alignment horizontal="left"/>
      <protection locked="0"/>
    </xf>
    <xf numFmtId="0" fontId="33" fillId="0" borderId="0" xfId="0" applyFont="1" applyFill="1" applyBorder="1"/>
    <xf numFmtId="4" fontId="35" fillId="0" borderId="21" xfId="0" applyNumberFormat="1" applyFont="1" applyFill="1" applyBorder="1" applyAlignment="1">
      <alignment horizontal="center"/>
    </xf>
    <xf numFmtId="168" fontId="37" fillId="0" borderId="21" xfId="0" applyNumberFormat="1" applyFont="1" applyFill="1" applyBorder="1"/>
    <xf numFmtId="0" fontId="0" fillId="0" borderId="21" xfId="0" applyFill="1" applyBorder="1"/>
    <xf numFmtId="4" fontId="35" fillId="0" borderId="0" xfId="0" applyNumberFormat="1" applyFont="1" applyFill="1" applyBorder="1" applyAlignment="1">
      <alignment horizontal="center"/>
    </xf>
    <xf numFmtId="168" fontId="37" fillId="0" borderId="0" xfId="0" applyNumberFormat="1" applyFont="1" applyFill="1" applyBorder="1"/>
    <xf numFmtId="0" fontId="0" fillId="0" borderId="0" xfId="0" applyFill="1" applyBorder="1"/>
    <xf numFmtId="168" fontId="37" fillId="0" borderId="14" xfId="0" applyNumberFormat="1" applyFont="1" applyFill="1" applyBorder="1"/>
    <xf numFmtId="38" fontId="37" fillId="25" borderId="14" xfId="0" applyNumberFormat="1" applyFont="1" applyFill="1" applyBorder="1"/>
    <xf numFmtId="38" fontId="37" fillId="26" borderId="14" xfId="0" applyNumberFormat="1" applyFont="1" applyFill="1" applyBorder="1"/>
    <xf numFmtId="0" fontId="22" fillId="0" borderId="0" xfId="0" applyFont="1" applyAlignment="1" applyProtection="1">
      <alignment horizontal="center"/>
      <protection locked="0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39" fillId="0" borderId="0" xfId="43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606876</xdr:colOff>
      <xdr:row>4</xdr:row>
      <xdr:rowOff>129585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8541B2-9B4D-8648-838D-4FB58768B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65100"/>
          <a:ext cx="2384876" cy="637585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s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U380"/>
  <sheetViews>
    <sheetView tabSelected="1" workbookViewId="0">
      <selection sqref="A1:H73"/>
    </sheetView>
  </sheetViews>
  <sheetFormatPr baseColWidth="10" defaultColWidth="9.1640625" defaultRowHeight="13" x14ac:dyDescent="0.15"/>
  <cols>
    <col min="1" max="1" width="9.5" style="2" customWidth="1"/>
    <col min="2" max="2" width="28.6640625" style="2" customWidth="1"/>
    <col min="3" max="3" width="13.6640625" style="2" customWidth="1"/>
    <col min="4" max="6" width="11.6640625" style="2" customWidth="1"/>
    <col min="7" max="7" width="13.5" style="2" customWidth="1"/>
    <col min="8" max="8" width="5.6640625" style="2" customWidth="1"/>
    <col min="9" max="12" width="10.6640625" style="2" customWidth="1"/>
    <col min="13" max="14" width="9.6640625" style="2" customWidth="1"/>
    <col min="15" max="15" width="7.6640625" style="2" customWidth="1"/>
    <col min="16" max="26" width="9.6640625" style="2" customWidth="1"/>
    <col min="27" max="28" width="3.6640625" style="2" customWidth="1"/>
    <col min="29" max="29" width="15.6640625" style="2" customWidth="1"/>
    <col min="30" max="30" width="9.6640625" style="2" customWidth="1"/>
    <col min="31" max="37" width="7.6640625" style="2" customWidth="1"/>
    <col min="38" max="38" width="10.6640625" style="2" customWidth="1"/>
    <col min="39" max="39" width="1.6640625" style="2" customWidth="1"/>
    <col min="40" max="40" width="19.6640625" style="2" customWidth="1"/>
    <col min="41" max="41" width="9.6640625" style="2" customWidth="1"/>
    <col min="42" max="16384" width="9.1640625" style="2"/>
  </cols>
  <sheetData>
    <row r="2" spans="1:47" ht="14" x14ac:dyDescent="0.15">
      <c r="A2" s="1" t="s">
        <v>41</v>
      </c>
      <c r="C2" s="3"/>
      <c r="D2" s="3"/>
      <c r="E2" s="3"/>
      <c r="F2" s="3"/>
      <c r="G2" s="3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5" t="s">
        <v>0</v>
      </c>
      <c r="AO2" s="3"/>
      <c r="AP2" s="3"/>
      <c r="AQ2" s="3"/>
      <c r="AR2" s="3"/>
      <c r="AS2" s="3"/>
      <c r="AT2" s="3"/>
      <c r="AU2" s="3"/>
    </row>
    <row r="6" spans="1:47" x14ac:dyDescent="0.15">
      <c r="A6" s="6" t="s">
        <v>1</v>
      </c>
      <c r="B6" s="7"/>
      <c r="C6" s="69" t="s">
        <v>38</v>
      </c>
      <c r="E6" s="3"/>
      <c r="F6" s="3"/>
      <c r="G6" s="3"/>
      <c r="H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5" t="s">
        <v>0</v>
      </c>
      <c r="AO6" s="3"/>
      <c r="AP6" s="3"/>
      <c r="AQ6" s="3"/>
      <c r="AR6" s="3"/>
      <c r="AS6" s="3"/>
      <c r="AT6" s="3"/>
      <c r="AU6" s="3"/>
    </row>
    <row r="7" spans="1:47" ht="14" x14ac:dyDescent="0.15">
      <c r="A7" s="6" t="s">
        <v>2</v>
      </c>
      <c r="B7" s="8"/>
      <c r="C7" s="8"/>
      <c r="D7" s="115" t="s">
        <v>44</v>
      </c>
      <c r="E7" s="115"/>
      <c r="F7" s="70">
        <v>1350</v>
      </c>
      <c r="G7" s="9" t="s">
        <v>40</v>
      </c>
      <c r="H7" s="8"/>
      <c r="K7" s="8"/>
      <c r="L7" s="8"/>
      <c r="M7" s="3"/>
      <c r="N7" s="4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5" t="s">
        <v>0</v>
      </c>
      <c r="AO7" s="3"/>
      <c r="AP7" s="3"/>
      <c r="AQ7" s="3"/>
      <c r="AR7" s="3"/>
      <c r="AS7" s="3"/>
      <c r="AT7" s="3"/>
      <c r="AU7" s="3"/>
    </row>
    <row r="8" spans="1:47" ht="14" x14ac:dyDescent="0.15">
      <c r="A8" s="11" t="s">
        <v>73</v>
      </c>
      <c r="B8" s="12"/>
      <c r="C8" s="85" t="s">
        <v>45</v>
      </c>
      <c r="D8" s="87">
        <v>9</v>
      </c>
      <c r="E8" s="8" t="s">
        <v>46</v>
      </c>
      <c r="F8" s="86">
        <v>0.4</v>
      </c>
      <c r="G8" s="8"/>
      <c r="H8" s="8"/>
      <c r="I8" s="8"/>
      <c r="J8" s="8"/>
      <c r="K8" s="8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O8" s="3"/>
      <c r="AP8" s="3"/>
      <c r="AQ8" s="3"/>
      <c r="AR8" s="3"/>
      <c r="AS8" s="3"/>
      <c r="AT8" s="3"/>
      <c r="AU8" s="3"/>
    </row>
    <row r="9" spans="1:47" ht="14" x14ac:dyDescent="0.15">
      <c r="A9" s="11"/>
      <c r="B9" s="9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O9" s="3"/>
      <c r="AP9" s="3"/>
      <c r="AQ9" s="3"/>
      <c r="AR9" s="3"/>
      <c r="AS9" s="3"/>
      <c r="AT9" s="3"/>
      <c r="AU9" s="3"/>
    </row>
    <row r="10" spans="1:47" ht="14" x14ac:dyDescent="0.15">
      <c r="B10" s="9" t="s">
        <v>4</v>
      </c>
      <c r="C10" s="8"/>
      <c r="D10" s="8"/>
      <c r="F10" s="8"/>
      <c r="G10" s="8"/>
      <c r="H10" s="8"/>
      <c r="I10" s="8"/>
      <c r="J10" s="8"/>
      <c r="K10" s="8"/>
      <c r="L10" s="8"/>
      <c r="M10" s="3"/>
      <c r="N10" s="3"/>
      <c r="S10" s="3"/>
      <c r="T10" s="3"/>
      <c r="U10" s="3"/>
      <c r="V10" s="3"/>
      <c r="W10" s="3"/>
      <c r="X10" s="3"/>
      <c r="Y10" s="3"/>
      <c r="Z10" s="13" t="s">
        <v>0</v>
      </c>
      <c r="AO10" s="3"/>
      <c r="AP10" s="3"/>
      <c r="AQ10" s="3"/>
      <c r="AR10" s="3"/>
      <c r="AS10" s="3"/>
      <c r="AT10" s="3"/>
      <c r="AU10" s="3"/>
    </row>
    <row r="11" spans="1:47" ht="14" x14ac:dyDescent="0.15">
      <c r="A11" s="8"/>
      <c r="B11" s="8"/>
      <c r="C11" s="9"/>
      <c r="D11" s="9"/>
      <c r="E11" s="14" t="s">
        <v>5</v>
      </c>
      <c r="F11" s="14" t="s">
        <v>6</v>
      </c>
      <c r="G11" s="15" t="s">
        <v>7</v>
      </c>
      <c r="H11" s="8"/>
      <c r="I11" s="8"/>
      <c r="J11" s="8"/>
      <c r="K11" s="8"/>
      <c r="L11" s="8"/>
      <c r="M11" s="3"/>
      <c r="N11" s="3"/>
      <c r="S11" s="3"/>
      <c r="T11" s="3"/>
      <c r="U11" s="3"/>
      <c r="V11" s="3"/>
      <c r="W11" s="3"/>
      <c r="X11" s="3"/>
      <c r="Y11" s="3"/>
      <c r="Z11" s="3"/>
      <c r="AO11" s="3"/>
      <c r="AP11" s="3"/>
      <c r="AQ11" s="3"/>
      <c r="AR11" s="3"/>
      <c r="AS11" s="3"/>
      <c r="AT11" s="3"/>
      <c r="AU11" s="3"/>
    </row>
    <row r="12" spans="1:47" ht="14" x14ac:dyDescent="0.15">
      <c r="A12" s="16" t="s">
        <v>0</v>
      </c>
      <c r="B12" s="9"/>
      <c r="C12" s="17" t="s">
        <v>8</v>
      </c>
      <c r="D12" s="18" t="s">
        <v>9</v>
      </c>
      <c r="E12" s="18" t="s">
        <v>10</v>
      </c>
      <c r="F12" s="18" t="s">
        <v>11</v>
      </c>
      <c r="G12" s="19" t="s">
        <v>12</v>
      </c>
      <c r="H12" s="8"/>
      <c r="I12" s="20"/>
      <c r="J12" s="20"/>
      <c r="K12" s="20"/>
      <c r="L12" s="20"/>
      <c r="M12" s="3"/>
      <c r="N12" s="21"/>
      <c r="S12" s="3"/>
      <c r="T12" s="3"/>
      <c r="U12" s="3"/>
      <c r="V12" s="3"/>
      <c r="W12" s="3"/>
      <c r="X12" s="3"/>
      <c r="Y12" s="3"/>
      <c r="Z12" s="3"/>
      <c r="AO12" s="3"/>
      <c r="AP12" s="3"/>
      <c r="AQ12" s="3"/>
      <c r="AR12" s="3"/>
      <c r="AS12" s="3"/>
      <c r="AT12" s="3"/>
      <c r="AU12" s="3"/>
    </row>
    <row r="13" spans="1:47" ht="6" customHeight="1" x14ac:dyDescent="0.15">
      <c r="A13" s="22"/>
      <c r="B13" s="23"/>
      <c r="C13" s="24"/>
      <c r="D13" s="25"/>
      <c r="E13" s="25"/>
      <c r="F13" s="26"/>
      <c r="G13" s="27"/>
      <c r="H13" s="20"/>
      <c r="I13" s="20"/>
      <c r="J13" s="20"/>
      <c r="K13" s="20"/>
      <c r="L13" s="20"/>
      <c r="M13" s="3"/>
      <c r="N13" s="2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3"/>
      <c r="AO13" s="3"/>
      <c r="AP13" s="3"/>
      <c r="AQ13" s="3"/>
      <c r="AR13" s="3"/>
      <c r="AS13" s="3"/>
      <c r="AT13" s="3"/>
      <c r="AU13" s="3"/>
    </row>
    <row r="14" spans="1:47" ht="14" x14ac:dyDescent="0.15">
      <c r="A14" s="1" t="s">
        <v>13</v>
      </c>
      <c r="B14" s="8"/>
      <c r="C14" s="8"/>
      <c r="D14" s="8"/>
      <c r="E14" s="8"/>
      <c r="F14" s="8"/>
      <c r="G14" s="8"/>
      <c r="I14" s="8"/>
      <c r="J14" s="8"/>
      <c r="K14" s="8"/>
      <c r="L14" s="8"/>
      <c r="M14" s="3"/>
      <c r="N14" s="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5" t="s">
        <v>0</v>
      </c>
      <c r="AO14" s="3"/>
      <c r="AP14" s="3"/>
      <c r="AQ14" s="3"/>
      <c r="AR14" s="3"/>
      <c r="AS14" s="3"/>
      <c r="AT14" s="3"/>
      <c r="AU14" s="3"/>
    </row>
    <row r="15" spans="1:47" ht="14" x14ac:dyDescent="0.15">
      <c r="A15" s="8"/>
      <c r="B15" s="28" t="s">
        <v>43</v>
      </c>
      <c r="C15" s="89" t="s">
        <v>57</v>
      </c>
      <c r="D15" s="30">
        <v>1500</v>
      </c>
      <c r="E15" s="31">
        <v>4</v>
      </c>
      <c r="F15" s="32">
        <f>+E15*D15</f>
        <v>6000</v>
      </c>
      <c r="G15" s="27" t="s">
        <v>14</v>
      </c>
      <c r="H15" s="8"/>
      <c r="I15" s="8"/>
      <c r="J15" s="8"/>
      <c r="K15" s="8"/>
      <c r="L15" s="8"/>
      <c r="M15" s="3"/>
      <c r="N15" s="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" t="s">
        <v>0</v>
      </c>
      <c r="AO15" s="3"/>
      <c r="AP15" s="3"/>
      <c r="AQ15" s="3"/>
      <c r="AR15" s="3"/>
      <c r="AS15" s="3"/>
      <c r="AT15" s="3"/>
      <c r="AU15" s="3"/>
    </row>
    <row r="16" spans="1:47" ht="14" x14ac:dyDescent="0.15">
      <c r="A16" s="8"/>
      <c r="B16" s="85" t="s">
        <v>48</v>
      </c>
      <c r="C16" s="89" t="s">
        <v>56</v>
      </c>
      <c r="D16" s="77">
        <v>1</v>
      </c>
      <c r="E16" s="78">
        <v>7</v>
      </c>
      <c r="F16" s="79">
        <f>D16*E16</f>
        <v>7</v>
      </c>
      <c r="G16" s="80" t="s">
        <v>14</v>
      </c>
      <c r="H16" s="8"/>
      <c r="I16" s="8"/>
      <c r="J16" s="8"/>
      <c r="K16" s="8"/>
      <c r="L16" s="8"/>
      <c r="M16" s="3"/>
      <c r="N16" s="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"/>
      <c r="AO16" s="3"/>
      <c r="AP16" s="3"/>
      <c r="AQ16" s="3"/>
      <c r="AR16" s="3"/>
      <c r="AS16" s="3"/>
      <c r="AT16" s="3"/>
      <c r="AU16" s="3"/>
    </row>
    <row r="17" spans="1:47" ht="14" x14ac:dyDescent="0.15">
      <c r="A17" s="8"/>
      <c r="B17" s="85" t="s">
        <v>49</v>
      </c>
      <c r="C17" s="89" t="s">
        <v>56</v>
      </c>
      <c r="D17" s="77">
        <v>1</v>
      </c>
      <c r="E17" s="78">
        <v>102</v>
      </c>
      <c r="F17" s="79">
        <f>D17*E17</f>
        <v>102</v>
      </c>
      <c r="G17" s="80" t="s">
        <v>14</v>
      </c>
      <c r="H17" s="8"/>
      <c r="I17" s="8"/>
      <c r="J17" s="8"/>
      <c r="K17" s="8"/>
      <c r="L17" s="8"/>
      <c r="M17" s="3"/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"/>
      <c r="AO17" s="3"/>
      <c r="AP17" s="3"/>
      <c r="AQ17" s="3"/>
      <c r="AR17" s="3"/>
      <c r="AS17" s="3"/>
      <c r="AT17" s="3"/>
      <c r="AU17" s="3"/>
    </row>
    <row r="18" spans="1:47" ht="14" x14ac:dyDescent="0.15">
      <c r="A18" s="8"/>
      <c r="B18" s="85" t="s">
        <v>50</v>
      </c>
      <c r="C18" s="89" t="s">
        <v>56</v>
      </c>
      <c r="D18" s="77">
        <v>1</v>
      </c>
      <c r="E18" s="78">
        <v>170</v>
      </c>
      <c r="F18" s="79">
        <f>D18*E18</f>
        <v>170</v>
      </c>
      <c r="G18" s="80" t="s">
        <v>14</v>
      </c>
      <c r="H18" s="8"/>
      <c r="I18" s="8"/>
      <c r="J18" s="8"/>
      <c r="K18" s="8"/>
      <c r="L18" s="8"/>
      <c r="M18" s="3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5"/>
      <c r="AO18" s="3"/>
      <c r="AP18" s="3"/>
      <c r="AQ18" s="3"/>
      <c r="AR18" s="3"/>
      <c r="AS18" s="3"/>
      <c r="AT18" s="3"/>
      <c r="AU18" s="3"/>
    </row>
    <row r="19" spans="1:47" ht="14" x14ac:dyDescent="0.15">
      <c r="A19" s="8"/>
      <c r="B19" s="28" t="s">
        <v>16</v>
      </c>
      <c r="D19" s="31"/>
      <c r="E19" s="31"/>
      <c r="F19" s="32"/>
      <c r="H19" s="8"/>
      <c r="I19" s="8"/>
      <c r="J19" s="8"/>
      <c r="K19" s="8"/>
      <c r="L19" s="8"/>
      <c r="M19" s="3"/>
      <c r="N19" s="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"/>
      <c r="AO19" s="3"/>
      <c r="AP19" s="3"/>
      <c r="AQ19" s="3"/>
      <c r="AR19" s="3"/>
      <c r="AS19" s="3"/>
      <c r="AT19" s="3"/>
      <c r="AU19" s="3"/>
    </row>
    <row r="20" spans="1:47" ht="14" x14ac:dyDescent="0.15">
      <c r="A20" s="8"/>
      <c r="B20" s="85" t="s">
        <v>47</v>
      </c>
      <c r="C20" s="29" t="s">
        <v>17</v>
      </c>
      <c r="D20" s="88">
        <v>150</v>
      </c>
      <c r="E20" s="31">
        <v>1.25</v>
      </c>
      <c r="F20" s="32">
        <f t="shared" ref="F20:F36" si="0">+E20*D20</f>
        <v>187.5</v>
      </c>
      <c r="G20" s="33" t="s">
        <v>14</v>
      </c>
      <c r="H20" s="8"/>
      <c r="I20" s="8"/>
      <c r="J20" s="8"/>
      <c r="K20" s="8"/>
      <c r="L20" s="8"/>
      <c r="M20" s="3"/>
      <c r="N20" s="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5"/>
      <c r="AO20" s="3"/>
      <c r="AP20" s="3"/>
      <c r="AQ20" s="3"/>
      <c r="AR20" s="3"/>
      <c r="AS20" s="3"/>
      <c r="AT20" s="3"/>
      <c r="AU20" s="3"/>
    </row>
    <row r="21" spans="1:47" ht="14" x14ac:dyDescent="0.15">
      <c r="A21" s="8"/>
      <c r="B21" s="28" t="s">
        <v>18</v>
      </c>
      <c r="C21" s="29" t="s">
        <v>17</v>
      </c>
      <c r="D21" s="34">
        <v>120</v>
      </c>
      <c r="E21" s="31">
        <v>0.89</v>
      </c>
      <c r="F21" s="32">
        <f t="shared" si="0"/>
        <v>106.8</v>
      </c>
      <c r="G21" s="27" t="s">
        <v>14</v>
      </c>
      <c r="H21" s="8"/>
      <c r="I21" s="8"/>
      <c r="J21" s="8"/>
      <c r="K21" s="8"/>
      <c r="L21" s="8"/>
      <c r="M21" s="35"/>
      <c r="N21" s="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5" t="s">
        <v>0</v>
      </c>
      <c r="AO21" s="3"/>
      <c r="AP21" s="3"/>
      <c r="AQ21" s="3"/>
      <c r="AR21" s="3"/>
      <c r="AS21" s="3"/>
      <c r="AT21" s="3"/>
      <c r="AU21" s="3"/>
    </row>
    <row r="22" spans="1:47" ht="14" x14ac:dyDescent="0.15">
      <c r="A22" s="8"/>
      <c r="B22" s="28" t="s">
        <v>19</v>
      </c>
      <c r="C22" s="29" t="s">
        <v>17</v>
      </c>
      <c r="D22" s="34">
        <v>120</v>
      </c>
      <c r="E22" s="31">
        <v>0.57999999999999996</v>
      </c>
      <c r="F22" s="32">
        <f t="shared" si="0"/>
        <v>69.599999999999994</v>
      </c>
      <c r="G22" s="27" t="s">
        <v>14</v>
      </c>
      <c r="H22" s="8"/>
      <c r="I22" s="8"/>
      <c r="J22" s="8"/>
      <c r="K22" s="8"/>
      <c r="L22" s="8"/>
      <c r="M22" s="35"/>
      <c r="N22" s="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O22" s="3"/>
      <c r="AP22" s="3"/>
      <c r="AQ22" s="3"/>
      <c r="AR22" s="3"/>
      <c r="AS22" s="3"/>
      <c r="AT22" s="3"/>
      <c r="AU22" s="3"/>
    </row>
    <row r="23" spans="1:47" ht="14" x14ac:dyDescent="0.15">
      <c r="A23" s="8"/>
      <c r="B23" s="85" t="s">
        <v>59</v>
      </c>
      <c r="C23" s="89" t="s">
        <v>15</v>
      </c>
      <c r="D23" s="34">
        <v>1</v>
      </c>
      <c r="E23" s="78">
        <v>285</v>
      </c>
      <c r="F23" s="79">
        <f t="shared" si="0"/>
        <v>285</v>
      </c>
      <c r="G23" s="80" t="s">
        <v>14</v>
      </c>
      <c r="H23" s="8"/>
      <c r="I23" s="8"/>
      <c r="J23" s="8"/>
      <c r="K23" s="8"/>
      <c r="L23" s="8"/>
      <c r="M23" s="35"/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O23" s="3"/>
      <c r="AP23" s="3"/>
      <c r="AQ23" s="3"/>
      <c r="AR23" s="3"/>
      <c r="AS23" s="3"/>
      <c r="AT23" s="3"/>
      <c r="AU23" s="3"/>
    </row>
    <row r="24" spans="1:47" ht="14" x14ac:dyDescent="0.15">
      <c r="A24" s="8"/>
      <c r="B24" s="28" t="s">
        <v>20</v>
      </c>
      <c r="C24" s="29" t="s">
        <v>21</v>
      </c>
      <c r="D24" s="30">
        <v>0.5</v>
      </c>
      <c r="E24" s="31">
        <v>35</v>
      </c>
      <c r="F24" s="32">
        <f t="shared" si="0"/>
        <v>17.5</v>
      </c>
      <c r="G24" s="27" t="s">
        <v>14</v>
      </c>
      <c r="H24" s="8"/>
      <c r="I24" s="8"/>
      <c r="J24" s="8"/>
      <c r="K24" s="8"/>
      <c r="L24" s="8"/>
      <c r="M24" s="3"/>
      <c r="N24" s="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5" t="s">
        <v>0</v>
      </c>
      <c r="AO24" s="3"/>
      <c r="AP24" s="3"/>
      <c r="AQ24" s="3"/>
      <c r="AR24" s="3"/>
      <c r="AS24" s="3"/>
      <c r="AT24" s="3"/>
      <c r="AU24" s="3"/>
    </row>
    <row r="25" spans="1:47" ht="14" x14ac:dyDescent="0.15">
      <c r="A25" s="8"/>
      <c r="B25" s="28" t="s">
        <v>42</v>
      </c>
      <c r="C25" s="29" t="s">
        <v>15</v>
      </c>
      <c r="D25" s="30">
        <v>0</v>
      </c>
      <c r="E25" s="31">
        <v>0</v>
      </c>
      <c r="F25" s="32">
        <f t="shared" si="0"/>
        <v>0</v>
      </c>
      <c r="G25" s="27" t="s">
        <v>14</v>
      </c>
      <c r="H25" s="8"/>
      <c r="I25" s="8"/>
      <c r="J25" s="8"/>
      <c r="K25" s="8"/>
      <c r="L25" s="8"/>
      <c r="M25" s="3"/>
      <c r="N25" s="3"/>
      <c r="O25" s="10"/>
      <c r="R25" s="3"/>
      <c r="S25" s="3"/>
      <c r="T25" s="3"/>
      <c r="U25" s="3"/>
      <c r="V25" s="3"/>
      <c r="W25" s="3"/>
      <c r="X25" s="3"/>
      <c r="Y25" s="3"/>
      <c r="Z25" s="5" t="s">
        <v>0</v>
      </c>
      <c r="AO25" s="3"/>
      <c r="AP25" s="3"/>
      <c r="AQ25" s="3"/>
      <c r="AR25" s="3"/>
      <c r="AS25" s="3"/>
      <c r="AT25" s="3"/>
      <c r="AU25" s="3"/>
    </row>
    <row r="26" spans="1:47" ht="14" x14ac:dyDescent="0.15">
      <c r="A26" s="8"/>
      <c r="B26" s="104" t="s">
        <v>64</v>
      </c>
      <c r="C26" s="89" t="s">
        <v>66</v>
      </c>
      <c r="D26" s="30">
        <v>5400</v>
      </c>
      <c r="E26" s="31">
        <v>7.0000000000000007E-2</v>
      </c>
      <c r="F26" s="32">
        <f>+E26*D26</f>
        <v>378.00000000000006</v>
      </c>
      <c r="G26" s="27" t="s">
        <v>14</v>
      </c>
      <c r="H26" s="8"/>
      <c r="I26" s="8"/>
      <c r="J26" s="8"/>
      <c r="K26" s="8"/>
      <c r="L26" s="8"/>
      <c r="M26" s="3"/>
      <c r="N26" s="3"/>
      <c r="O26" s="3"/>
      <c r="P26" s="36"/>
      <c r="Q26" s="3"/>
      <c r="S26" s="3"/>
      <c r="T26" s="3"/>
      <c r="U26" s="3"/>
      <c r="V26" s="3"/>
      <c r="W26" s="3"/>
      <c r="X26" s="3"/>
      <c r="Y26" s="3"/>
      <c r="Z26" s="5"/>
      <c r="AO26" s="3"/>
      <c r="AP26" s="3"/>
      <c r="AQ26" s="3"/>
      <c r="AR26" s="3"/>
      <c r="AS26" s="3"/>
      <c r="AT26" s="3"/>
      <c r="AU26" s="3"/>
    </row>
    <row r="27" spans="1:47" ht="14" x14ac:dyDescent="0.15">
      <c r="A27" s="8"/>
      <c r="B27" s="104" t="s">
        <v>65</v>
      </c>
      <c r="C27" s="89" t="s">
        <v>26</v>
      </c>
      <c r="D27" s="77">
        <v>96</v>
      </c>
      <c r="E27" s="78">
        <v>2.14</v>
      </c>
      <c r="F27" s="79">
        <f>+E27*D27</f>
        <v>205.44</v>
      </c>
      <c r="G27" s="80" t="s">
        <v>14</v>
      </c>
      <c r="H27" s="8"/>
      <c r="I27" s="8"/>
      <c r="J27" s="8"/>
      <c r="K27" s="8"/>
      <c r="L27" s="8"/>
      <c r="M27" s="3"/>
      <c r="N27" s="3"/>
      <c r="O27" s="3"/>
      <c r="P27" s="36"/>
      <c r="Q27" s="3"/>
      <c r="S27" s="3"/>
      <c r="T27" s="3"/>
      <c r="U27" s="3"/>
      <c r="V27" s="3"/>
      <c r="W27" s="3"/>
      <c r="X27" s="3"/>
      <c r="Y27" s="3"/>
      <c r="Z27" s="5"/>
      <c r="AO27" s="3"/>
      <c r="AP27" s="3"/>
      <c r="AQ27" s="3"/>
      <c r="AR27" s="3"/>
      <c r="AS27" s="3"/>
      <c r="AT27" s="3"/>
      <c r="AU27" s="3"/>
    </row>
    <row r="28" spans="1:47" ht="14" x14ac:dyDescent="0.15">
      <c r="A28" s="8"/>
      <c r="B28" s="28" t="s">
        <v>22</v>
      </c>
      <c r="C28" s="89" t="s">
        <v>54</v>
      </c>
      <c r="D28" s="71">
        <v>0</v>
      </c>
      <c r="E28" s="31">
        <v>0</v>
      </c>
      <c r="F28" s="32">
        <f t="shared" si="0"/>
        <v>0</v>
      </c>
      <c r="G28" s="27" t="s">
        <v>14</v>
      </c>
      <c r="I28" s="8"/>
      <c r="J28" s="8"/>
      <c r="M28" s="3"/>
      <c r="N28" s="4"/>
      <c r="O28" s="10"/>
      <c r="P28" s="3"/>
      <c r="Q28" s="3"/>
      <c r="R28" s="3"/>
      <c r="S28" s="3"/>
      <c r="T28" s="3"/>
      <c r="U28" s="3"/>
      <c r="V28" s="3"/>
      <c r="W28" s="3"/>
      <c r="X28" s="3"/>
      <c r="Y28" s="3"/>
      <c r="Z28" s="5" t="s">
        <v>0</v>
      </c>
      <c r="AO28" s="3"/>
      <c r="AP28" s="3"/>
      <c r="AQ28" s="3"/>
      <c r="AR28" s="3"/>
      <c r="AS28" s="3"/>
      <c r="AT28" s="3"/>
      <c r="AU28" s="3"/>
    </row>
    <row r="29" spans="1:47" ht="14" x14ac:dyDescent="0.15">
      <c r="A29" s="8"/>
      <c r="B29" s="28" t="s">
        <v>23</v>
      </c>
      <c r="C29" s="89" t="s">
        <v>55</v>
      </c>
      <c r="D29" s="71">
        <v>0</v>
      </c>
      <c r="E29" s="31">
        <v>0</v>
      </c>
      <c r="F29" s="32">
        <f t="shared" si="0"/>
        <v>0</v>
      </c>
      <c r="G29" s="27" t="s">
        <v>14</v>
      </c>
      <c r="H29" s="8"/>
      <c r="I29" s="8"/>
      <c r="J29" s="8"/>
      <c r="K29" s="8"/>
      <c r="L29" s="8"/>
      <c r="M29" s="3"/>
      <c r="N29" s="4"/>
      <c r="O29" s="10"/>
      <c r="P29" s="3"/>
      <c r="Q29" s="3"/>
      <c r="R29" s="3"/>
      <c r="S29" s="3"/>
      <c r="T29" s="3"/>
      <c r="U29" s="3"/>
      <c r="V29" s="3"/>
      <c r="W29" s="3"/>
      <c r="X29" s="3"/>
      <c r="Y29" s="3"/>
      <c r="Z29" s="5"/>
      <c r="AO29" s="3"/>
      <c r="AP29" s="3"/>
      <c r="AQ29" s="3"/>
      <c r="AR29" s="3"/>
      <c r="AS29" s="3"/>
      <c r="AT29" s="3"/>
      <c r="AU29" s="3"/>
    </row>
    <row r="30" spans="1:47" ht="14" x14ac:dyDescent="0.15">
      <c r="A30" s="8"/>
      <c r="B30" s="85" t="s">
        <v>53</v>
      </c>
      <c r="C30" s="89" t="s">
        <v>15</v>
      </c>
      <c r="D30" s="71">
        <v>5</v>
      </c>
      <c r="E30" s="78">
        <v>36</v>
      </c>
      <c r="F30" s="79">
        <f t="shared" si="0"/>
        <v>180</v>
      </c>
      <c r="G30" s="80" t="s">
        <v>14</v>
      </c>
      <c r="H30" s="8"/>
      <c r="I30" s="8"/>
      <c r="J30" s="8"/>
      <c r="K30" s="8"/>
      <c r="L30" s="8"/>
      <c r="M30" s="3"/>
      <c r="N30" s="4"/>
      <c r="O30" s="10"/>
      <c r="P30" s="3"/>
      <c r="Q30" s="3"/>
      <c r="R30" s="3"/>
      <c r="S30" s="3"/>
      <c r="T30" s="3"/>
      <c r="U30" s="3"/>
      <c r="V30" s="3"/>
      <c r="W30" s="3"/>
      <c r="X30" s="3"/>
      <c r="Y30" s="3"/>
      <c r="Z30" s="5"/>
      <c r="AO30" s="3"/>
      <c r="AP30" s="3"/>
      <c r="AQ30" s="3"/>
      <c r="AR30" s="3"/>
      <c r="AS30" s="3"/>
      <c r="AT30" s="3"/>
      <c r="AU30" s="3"/>
    </row>
    <row r="31" spans="1:47" ht="14" x14ac:dyDescent="0.15">
      <c r="A31" s="8"/>
      <c r="B31" s="28" t="s">
        <v>24</v>
      </c>
      <c r="C31" s="29" t="s">
        <v>15</v>
      </c>
      <c r="D31" s="30">
        <v>0</v>
      </c>
      <c r="E31" s="31">
        <v>0</v>
      </c>
      <c r="F31" s="32">
        <f t="shared" si="0"/>
        <v>0</v>
      </c>
      <c r="G31" s="27" t="s">
        <v>14</v>
      </c>
      <c r="H31" s="8"/>
      <c r="I31" s="8"/>
      <c r="J31" s="8"/>
      <c r="L31" s="8"/>
      <c r="M31" s="3"/>
      <c r="N31" s="4"/>
      <c r="O31" s="10"/>
      <c r="P31" s="3"/>
      <c r="Q31" s="3"/>
      <c r="R31" s="3"/>
      <c r="S31" s="3"/>
      <c r="T31" s="3"/>
      <c r="U31" s="3"/>
      <c r="V31" s="3"/>
      <c r="W31" s="3"/>
      <c r="X31" s="3"/>
      <c r="Y31" s="3"/>
      <c r="Z31" s="5"/>
      <c r="AO31" s="3"/>
      <c r="AP31" s="3"/>
      <c r="AQ31" s="3"/>
      <c r="AR31" s="3"/>
      <c r="AS31" s="3"/>
      <c r="AT31" s="3"/>
      <c r="AU31" s="3"/>
    </row>
    <row r="32" spans="1:47" ht="14" x14ac:dyDescent="0.15">
      <c r="A32" s="8"/>
      <c r="B32" s="28" t="s">
        <v>25</v>
      </c>
      <c r="C32" s="29" t="s">
        <v>15</v>
      </c>
      <c r="D32" s="37">
        <v>1</v>
      </c>
      <c r="E32" s="31">
        <v>0</v>
      </c>
      <c r="F32" s="32">
        <f t="shared" si="0"/>
        <v>0</v>
      </c>
      <c r="G32" s="27" t="s">
        <v>14</v>
      </c>
      <c r="H32" s="8"/>
      <c r="I32" s="8"/>
      <c r="J32" s="8"/>
      <c r="K32" s="8"/>
      <c r="L32" s="8"/>
      <c r="M32" s="3"/>
      <c r="N32" s="4"/>
      <c r="O32" s="10"/>
      <c r="P32" s="3"/>
      <c r="Q32" s="3"/>
      <c r="R32" s="3"/>
      <c r="S32" s="3"/>
      <c r="T32" s="3"/>
      <c r="U32" s="3"/>
      <c r="V32" s="3"/>
      <c r="W32" s="3"/>
      <c r="X32" s="3"/>
      <c r="Y32" s="3"/>
      <c r="Z32" s="5"/>
      <c r="AO32" s="3"/>
      <c r="AP32" s="3"/>
      <c r="AQ32" s="3"/>
      <c r="AR32" s="3"/>
      <c r="AS32" s="3"/>
      <c r="AT32" s="3"/>
      <c r="AU32" s="3"/>
    </row>
    <row r="33" spans="1:47" ht="14" x14ac:dyDescent="0.15">
      <c r="A33" s="8"/>
      <c r="B33" s="85" t="s">
        <v>62</v>
      </c>
      <c r="C33" s="29" t="s">
        <v>26</v>
      </c>
      <c r="D33" s="37">
        <v>100</v>
      </c>
      <c r="E33" s="31">
        <v>11.81</v>
      </c>
      <c r="F33" s="32">
        <f t="shared" si="0"/>
        <v>1181</v>
      </c>
      <c r="G33" s="27" t="s">
        <v>14</v>
      </c>
      <c r="H33" s="8"/>
      <c r="I33" s="8"/>
      <c r="J33" s="8"/>
      <c r="K33" s="8"/>
      <c r="L33" s="8"/>
      <c r="M33" s="3"/>
      <c r="N33" s="4"/>
      <c r="O33" s="10"/>
      <c r="P33" s="3"/>
      <c r="Q33" s="3"/>
      <c r="R33" s="3"/>
      <c r="S33" s="3"/>
      <c r="T33" s="3"/>
      <c r="U33" s="3"/>
      <c r="V33" s="3"/>
      <c r="W33" s="3"/>
      <c r="X33" s="3"/>
      <c r="Y33" s="3"/>
      <c r="Z33" s="5"/>
      <c r="AO33" s="3"/>
      <c r="AP33" s="3"/>
      <c r="AQ33" s="3"/>
      <c r="AR33" s="3"/>
      <c r="AS33" s="3"/>
      <c r="AT33" s="3"/>
      <c r="AU33" s="3"/>
    </row>
    <row r="34" spans="1:47" ht="14" x14ac:dyDescent="0.15">
      <c r="A34" s="8"/>
      <c r="B34" s="85" t="s">
        <v>60</v>
      </c>
      <c r="C34" s="89" t="s">
        <v>26</v>
      </c>
      <c r="D34" s="37">
        <v>100</v>
      </c>
      <c r="E34" s="78">
        <v>11.81</v>
      </c>
      <c r="F34" s="79">
        <f t="shared" si="0"/>
        <v>1181</v>
      </c>
      <c r="G34" s="80" t="s">
        <v>14</v>
      </c>
      <c r="H34" s="8"/>
      <c r="I34" s="8"/>
      <c r="J34" s="8"/>
      <c r="K34" s="8"/>
      <c r="L34" s="8"/>
      <c r="M34" s="3"/>
      <c r="N34" s="4"/>
      <c r="O34" s="10"/>
      <c r="P34" s="3"/>
      <c r="Q34" s="3"/>
      <c r="R34" s="3"/>
      <c r="S34" s="3"/>
      <c r="T34" s="3"/>
      <c r="U34" s="3"/>
      <c r="V34" s="3"/>
      <c r="W34" s="3"/>
      <c r="X34" s="3"/>
      <c r="Y34" s="3"/>
      <c r="Z34" s="5"/>
      <c r="AO34" s="3"/>
      <c r="AP34" s="3"/>
      <c r="AQ34" s="3"/>
      <c r="AR34" s="3"/>
      <c r="AS34" s="3"/>
      <c r="AT34" s="3"/>
      <c r="AU34" s="3"/>
    </row>
    <row r="35" spans="1:47" ht="14" x14ac:dyDescent="0.15">
      <c r="A35" s="8"/>
      <c r="B35" s="85" t="s">
        <v>61</v>
      </c>
      <c r="C35" s="89" t="s">
        <v>26</v>
      </c>
      <c r="D35" s="37">
        <v>150</v>
      </c>
      <c r="E35" s="78">
        <v>11.81</v>
      </c>
      <c r="F35" s="79">
        <f t="shared" si="0"/>
        <v>1771.5</v>
      </c>
      <c r="G35" s="80" t="s">
        <v>14</v>
      </c>
      <c r="H35" s="8"/>
      <c r="I35" s="8"/>
      <c r="J35" s="8"/>
      <c r="K35" s="8"/>
      <c r="L35" s="8"/>
      <c r="M35" s="3"/>
      <c r="N35" s="4"/>
      <c r="O35" s="10"/>
      <c r="P35" s="3"/>
      <c r="Q35" s="3"/>
      <c r="R35" s="3"/>
      <c r="S35" s="3"/>
      <c r="T35" s="3"/>
      <c r="U35" s="3"/>
      <c r="V35" s="3"/>
      <c r="W35" s="3"/>
      <c r="X35" s="3"/>
      <c r="Y35" s="3"/>
      <c r="Z35" s="5"/>
      <c r="AO35" s="3"/>
      <c r="AP35" s="3"/>
      <c r="AQ35" s="3"/>
      <c r="AR35" s="3"/>
      <c r="AS35" s="3"/>
      <c r="AT35" s="3"/>
      <c r="AU35" s="3"/>
    </row>
    <row r="36" spans="1:47" ht="14" x14ac:dyDescent="0.15">
      <c r="B36" s="94" t="s">
        <v>27</v>
      </c>
      <c r="C36" s="29" t="s">
        <v>15</v>
      </c>
      <c r="D36" s="30">
        <v>1</v>
      </c>
      <c r="E36" s="31">
        <v>157.32</v>
      </c>
      <c r="F36" s="32">
        <f t="shared" si="0"/>
        <v>157.32</v>
      </c>
      <c r="G36" s="27" t="s">
        <v>14</v>
      </c>
      <c r="H36" s="8"/>
      <c r="I36" s="8"/>
      <c r="J36" s="8"/>
      <c r="K36" s="8"/>
      <c r="L36" s="8"/>
      <c r="M36" s="3"/>
      <c r="N36" s="4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5"/>
      <c r="AO36" s="3"/>
      <c r="AP36" s="3"/>
      <c r="AQ36" s="3"/>
      <c r="AR36" s="3"/>
      <c r="AS36" s="3"/>
      <c r="AT36" s="3"/>
      <c r="AU36" s="3"/>
    </row>
    <row r="37" spans="1:47" ht="14.25" customHeight="1" x14ac:dyDescent="0.15">
      <c r="A37" s="8"/>
      <c r="B37" s="85" t="s">
        <v>52</v>
      </c>
      <c r="C37" s="89" t="s">
        <v>12</v>
      </c>
      <c r="D37" s="84">
        <v>1</v>
      </c>
      <c r="E37" s="38">
        <v>150</v>
      </c>
      <c r="F37" s="79">
        <f>E37*D37</f>
        <v>150</v>
      </c>
      <c r="G37" s="80" t="s">
        <v>14</v>
      </c>
      <c r="H37" s="8"/>
      <c r="I37" s="8"/>
      <c r="J37" s="8"/>
      <c r="K37" s="39"/>
      <c r="M37" s="3"/>
      <c r="N37" s="3"/>
      <c r="O37" s="10"/>
      <c r="P37" s="3"/>
      <c r="Q37" s="3"/>
      <c r="R37" s="3"/>
      <c r="S37" s="3"/>
      <c r="T37" s="3"/>
      <c r="U37" s="3"/>
      <c r="V37" s="3"/>
      <c r="W37" s="3"/>
      <c r="X37" s="3"/>
      <c r="Y37" s="3"/>
      <c r="Z37" s="5"/>
      <c r="AO37" s="3"/>
      <c r="AP37" s="3"/>
      <c r="AQ37" s="3"/>
      <c r="AR37" s="3"/>
      <c r="AS37" s="3"/>
      <c r="AT37" s="3"/>
      <c r="AU37" s="3"/>
    </row>
    <row r="38" spans="1:47" ht="14.25" customHeight="1" x14ac:dyDescent="0.15">
      <c r="A38" s="8"/>
      <c r="B38" s="85" t="s">
        <v>76</v>
      </c>
      <c r="C38" s="89" t="s">
        <v>56</v>
      </c>
      <c r="D38" s="84">
        <v>1</v>
      </c>
      <c r="E38" s="38">
        <v>1000</v>
      </c>
      <c r="F38" s="79">
        <f>E38*D38</f>
        <v>1000</v>
      </c>
      <c r="G38" s="80" t="s">
        <v>14</v>
      </c>
      <c r="H38" s="8"/>
      <c r="I38" s="8"/>
      <c r="J38" s="8"/>
      <c r="K38" s="39"/>
      <c r="M38" s="3"/>
      <c r="N38" s="3"/>
      <c r="O38" s="10"/>
      <c r="P38" s="3"/>
      <c r="Q38" s="3"/>
      <c r="R38" s="3"/>
      <c r="S38" s="3"/>
      <c r="T38" s="3"/>
      <c r="U38" s="3"/>
      <c r="V38" s="3"/>
      <c r="W38" s="3"/>
      <c r="X38" s="3"/>
      <c r="Y38" s="3"/>
      <c r="Z38" s="5"/>
      <c r="AO38" s="3"/>
      <c r="AP38" s="3"/>
      <c r="AQ38" s="3"/>
      <c r="AR38" s="3"/>
      <c r="AS38" s="3"/>
      <c r="AT38" s="3"/>
      <c r="AU38" s="3"/>
    </row>
    <row r="39" spans="1:47" ht="14.25" customHeight="1" x14ac:dyDescent="0.15">
      <c r="A39" s="8"/>
      <c r="B39" s="85" t="s">
        <v>77</v>
      </c>
      <c r="C39" s="89" t="s">
        <v>75</v>
      </c>
      <c r="D39" s="84">
        <v>1</v>
      </c>
      <c r="E39" s="38">
        <v>250</v>
      </c>
      <c r="F39" s="79">
        <v>250</v>
      </c>
      <c r="G39" s="80" t="s">
        <v>14</v>
      </c>
      <c r="H39" s="8"/>
      <c r="I39" s="8"/>
      <c r="J39" s="8"/>
      <c r="K39" s="39"/>
      <c r="M39" s="3"/>
      <c r="N39" s="3"/>
      <c r="O39" s="10"/>
      <c r="P39" s="3"/>
      <c r="Q39" s="3"/>
      <c r="R39" s="3"/>
      <c r="S39" s="3"/>
      <c r="T39" s="3"/>
      <c r="U39" s="3"/>
      <c r="V39" s="3"/>
      <c r="W39" s="3"/>
      <c r="X39" s="3"/>
      <c r="Y39" s="3"/>
      <c r="Z39" s="5"/>
      <c r="AO39" s="3"/>
      <c r="AP39" s="3"/>
      <c r="AQ39" s="3"/>
      <c r="AR39" s="3"/>
      <c r="AS39" s="3"/>
      <c r="AT39" s="3"/>
      <c r="AU39" s="3"/>
    </row>
    <row r="40" spans="1:47" ht="14.25" customHeight="1" x14ac:dyDescent="0.15">
      <c r="A40" s="8"/>
      <c r="B40" s="104" t="s">
        <v>28</v>
      </c>
      <c r="C40" s="29" t="s">
        <v>29</v>
      </c>
      <c r="D40" s="84">
        <f>+(SUM(F15:F36)/2)</f>
        <v>5999.83</v>
      </c>
      <c r="E40" s="38">
        <v>0.03</v>
      </c>
      <c r="F40" s="79">
        <f>+E40*D40</f>
        <v>179.9949</v>
      </c>
      <c r="G40" s="27" t="s">
        <v>14</v>
      </c>
      <c r="H40" s="8"/>
      <c r="I40" s="8"/>
      <c r="J40" s="8"/>
      <c r="K40" s="39"/>
      <c r="M40" s="3"/>
      <c r="N40" s="3"/>
      <c r="O40" s="10"/>
      <c r="P40" s="3"/>
      <c r="Q40" s="3"/>
      <c r="R40" s="3"/>
      <c r="S40" s="3"/>
      <c r="T40" s="3"/>
      <c r="U40" s="3"/>
      <c r="V40" s="3"/>
      <c r="W40" s="3"/>
      <c r="X40" s="3"/>
      <c r="Y40" s="3"/>
      <c r="Z40" s="5" t="s">
        <v>0</v>
      </c>
      <c r="AO40" s="3"/>
      <c r="AP40" s="3"/>
      <c r="AQ40" s="3"/>
      <c r="AR40" s="3"/>
      <c r="AS40" s="3"/>
      <c r="AT40" s="3"/>
      <c r="AU40" s="3"/>
    </row>
    <row r="41" spans="1:47" ht="14.25" customHeight="1" x14ac:dyDescent="0.15">
      <c r="A41" s="8"/>
      <c r="B41" s="94"/>
      <c r="C41" s="29"/>
      <c r="D41" s="84"/>
      <c r="E41" s="38"/>
      <c r="F41" s="79"/>
      <c r="G41" s="80"/>
      <c r="H41" s="8"/>
      <c r="I41" s="8"/>
      <c r="J41" s="8"/>
      <c r="K41" s="39"/>
      <c r="M41" s="3"/>
      <c r="N41" s="3"/>
      <c r="O41" s="10"/>
      <c r="P41" s="3"/>
      <c r="Q41" s="3"/>
      <c r="R41" s="3"/>
      <c r="S41" s="3"/>
      <c r="T41" s="3"/>
      <c r="U41" s="3"/>
      <c r="V41" s="3"/>
      <c r="W41" s="3"/>
      <c r="X41" s="3"/>
      <c r="Y41" s="3"/>
      <c r="Z41" s="5"/>
      <c r="AO41" s="3"/>
      <c r="AP41" s="3"/>
      <c r="AQ41" s="3"/>
      <c r="AR41" s="3"/>
      <c r="AS41" s="3"/>
      <c r="AT41" s="3"/>
      <c r="AU41" s="3"/>
    </row>
    <row r="42" spans="1:47" ht="14" x14ac:dyDescent="0.15">
      <c r="A42" s="1" t="s">
        <v>30</v>
      </c>
      <c r="B42" s="8"/>
      <c r="C42" s="8"/>
      <c r="D42" s="39"/>
      <c r="E42" s="39"/>
      <c r="F42" s="40">
        <f>SUM(F15:F40)</f>
        <v>13579.6549</v>
      </c>
      <c r="G42" s="27" t="s">
        <v>14</v>
      </c>
      <c r="H42" s="8"/>
      <c r="I42" s="39"/>
      <c r="J42" s="39"/>
      <c r="K42" s="8"/>
      <c r="L42" s="8"/>
      <c r="M42" s="3"/>
      <c r="N42" s="21"/>
      <c r="O42" s="10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O42" s="3"/>
      <c r="AP42" s="3"/>
      <c r="AQ42" s="3"/>
      <c r="AR42" s="3"/>
      <c r="AS42" s="3"/>
      <c r="AT42" s="3"/>
      <c r="AU42" s="3"/>
    </row>
    <row r="43" spans="1:47" ht="14" x14ac:dyDescent="0.15">
      <c r="A43" s="1"/>
      <c r="B43" s="8"/>
      <c r="C43" s="8"/>
      <c r="D43" s="39"/>
      <c r="E43" s="39"/>
      <c r="F43" s="40"/>
      <c r="G43" s="80"/>
      <c r="H43" s="8"/>
      <c r="I43" s="39"/>
      <c r="J43" s="39"/>
      <c r="K43" s="8"/>
      <c r="L43" s="8"/>
      <c r="M43" s="3"/>
      <c r="N43" s="21"/>
      <c r="O43" s="10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O43" s="3"/>
      <c r="AP43" s="3"/>
      <c r="AQ43" s="3"/>
      <c r="AR43" s="3"/>
      <c r="AS43" s="3"/>
      <c r="AT43" s="3"/>
      <c r="AU43" s="3"/>
    </row>
    <row r="44" spans="1:47" ht="14" x14ac:dyDescent="0.15">
      <c r="A44" s="1" t="s">
        <v>31</v>
      </c>
      <c r="B44" s="8"/>
      <c r="C44" s="8"/>
      <c r="D44" s="39"/>
      <c r="E44" s="39"/>
      <c r="F44" s="32"/>
      <c r="G44" s="8"/>
      <c r="H44" s="8"/>
      <c r="I44" s="8"/>
      <c r="J44" s="8"/>
      <c r="K44" s="8"/>
      <c r="L44" s="8"/>
      <c r="M44" s="3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5" t="s">
        <v>0</v>
      </c>
      <c r="AO44" s="3"/>
      <c r="AP44" s="3"/>
      <c r="AQ44" s="3"/>
      <c r="AR44" s="3"/>
      <c r="AS44" s="3"/>
      <c r="AT44" s="3"/>
      <c r="AU44" s="3"/>
    </row>
    <row r="45" spans="1:47" ht="14" x14ac:dyDescent="0.15">
      <c r="A45" s="8"/>
      <c r="B45" s="94" t="s">
        <v>27</v>
      </c>
      <c r="C45" s="29" t="s">
        <v>15</v>
      </c>
      <c r="D45" s="31">
        <v>1</v>
      </c>
      <c r="E45" s="31">
        <v>78.03</v>
      </c>
      <c r="F45" s="32">
        <f>+E45*D45</f>
        <v>78.03</v>
      </c>
      <c r="G45" s="27" t="s">
        <v>14</v>
      </c>
      <c r="H45" s="8"/>
      <c r="I45" s="8"/>
      <c r="J45" s="8"/>
      <c r="K45" s="8"/>
      <c r="L45" s="8"/>
      <c r="M45" s="3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5" t="s">
        <v>0</v>
      </c>
      <c r="AO45" s="3"/>
      <c r="AP45" s="3"/>
      <c r="AQ45" s="3"/>
      <c r="AR45" s="3"/>
      <c r="AS45" s="3"/>
      <c r="AT45" s="3"/>
      <c r="AU45" s="3"/>
    </row>
    <row r="46" spans="1:47" ht="14" x14ac:dyDescent="0.15">
      <c r="A46" s="8"/>
      <c r="B46" s="94" t="s">
        <v>36</v>
      </c>
      <c r="C46" s="29" t="s">
        <v>15</v>
      </c>
      <c r="D46" s="31">
        <v>1</v>
      </c>
      <c r="E46" s="31">
        <v>377.09</v>
      </c>
      <c r="F46" s="32">
        <f>+E46*D46</f>
        <v>377.09</v>
      </c>
      <c r="G46" s="27" t="s">
        <v>14</v>
      </c>
      <c r="H46" s="8"/>
      <c r="I46" s="8"/>
      <c r="J46" s="8"/>
      <c r="K46" s="8"/>
      <c r="L46" s="8"/>
      <c r="M46" s="3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5"/>
      <c r="AO46" s="3"/>
      <c r="AP46" s="3"/>
      <c r="AQ46" s="3"/>
      <c r="AR46" s="3"/>
      <c r="AS46" s="3"/>
      <c r="AT46" s="3"/>
      <c r="AU46" s="3"/>
    </row>
    <row r="47" spans="1:47" ht="14" x14ac:dyDescent="0.15">
      <c r="A47" s="8"/>
      <c r="B47" s="104" t="s">
        <v>63</v>
      </c>
      <c r="C47" s="89" t="s">
        <v>15</v>
      </c>
      <c r="D47" s="78">
        <v>1</v>
      </c>
      <c r="E47" s="78">
        <v>0</v>
      </c>
      <c r="F47" s="79">
        <f>+E47*D47</f>
        <v>0</v>
      </c>
      <c r="G47" s="80" t="s">
        <v>14</v>
      </c>
      <c r="H47" s="8"/>
      <c r="I47" s="8"/>
      <c r="J47" s="8"/>
      <c r="K47" s="8"/>
      <c r="L47" s="8"/>
      <c r="M47" s="3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5"/>
      <c r="AO47" s="3"/>
      <c r="AP47" s="3"/>
      <c r="AQ47" s="3"/>
      <c r="AR47" s="3"/>
      <c r="AS47" s="3"/>
      <c r="AT47" s="3"/>
      <c r="AU47" s="3"/>
    </row>
    <row r="48" spans="1:47" ht="14" x14ac:dyDescent="0.15">
      <c r="A48" s="8"/>
      <c r="B48" s="94" t="s">
        <v>32</v>
      </c>
      <c r="C48" s="29" t="s">
        <v>15</v>
      </c>
      <c r="D48" s="31">
        <v>1</v>
      </c>
      <c r="E48" s="31">
        <v>0</v>
      </c>
      <c r="F48" s="32">
        <f>E48*D48</f>
        <v>0</v>
      </c>
      <c r="G48" s="27" t="s">
        <v>14</v>
      </c>
      <c r="H48" s="8"/>
      <c r="I48" s="8"/>
      <c r="J48" s="8"/>
      <c r="K48" s="8"/>
      <c r="L48" s="8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5"/>
      <c r="AO48" s="3"/>
      <c r="AP48" s="3"/>
      <c r="AQ48" s="3"/>
      <c r="AR48" s="3"/>
      <c r="AS48" s="3"/>
      <c r="AT48" s="3"/>
      <c r="AU48" s="3"/>
    </row>
    <row r="49" spans="1:47" ht="14" x14ac:dyDescent="0.15">
      <c r="A49" s="8"/>
      <c r="B49" s="94" t="s">
        <v>33</v>
      </c>
      <c r="C49" s="29" t="s">
        <v>29</v>
      </c>
      <c r="D49" s="31">
        <f>+F42</f>
        <v>13579.6549</v>
      </c>
      <c r="E49" s="31">
        <v>0.08</v>
      </c>
      <c r="F49" s="32">
        <f>E49*D49</f>
        <v>1086.372392</v>
      </c>
      <c r="G49" s="27" t="s">
        <v>14</v>
      </c>
      <c r="H49" s="8"/>
      <c r="I49" s="8"/>
      <c r="J49" s="8"/>
      <c r="K49" s="8"/>
      <c r="L49" s="8"/>
      <c r="M49" s="3"/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5" t="s">
        <v>0</v>
      </c>
      <c r="AO49" s="3"/>
      <c r="AP49" s="3"/>
      <c r="AQ49" s="3"/>
      <c r="AR49" s="3"/>
      <c r="AS49" s="3"/>
      <c r="AT49" s="3"/>
      <c r="AU49" s="3"/>
    </row>
    <row r="50" spans="1:47" ht="8.25" customHeight="1" x14ac:dyDescent="0.15">
      <c r="A50" s="8"/>
      <c r="B50" s="8"/>
      <c r="C50" s="3"/>
      <c r="D50" s="39"/>
      <c r="E50" s="39"/>
      <c r="F50" s="32"/>
      <c r="G50" s="42"/>
      <c r="H50" s="8"/>
      <c r="I50" s="8"/>
      <c r="J50" s="8"/>
      <c r="K50" s="8"/>
      <c r="L50" s="8"/>
      <c r="M50" s="3"/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" t="s">
        <v>0</v>
      </c>
      <c r="AO50" s="3"/>
      <c r="AP50" s="3"/>
      <c r="AQ50" s="3"/>
      <c r="AR50" s="3"/>
      <c r="AS50" s="3"/>
      <c r="AT50" s="3"/>
      <c r="AU50" s="3"/>
    </row>
    <row r="51" spans="1:47" ht="14" x14ac:dyDescent="0.15">
      <c r="A51" s="1" t="s">
        <v>34</v>
      </c>
      <c r="B51" s="8"/>
      <c r="C51" s="3"/>
      <c r="D51" s="39"/>
      <c r="E51" s="39"/>
      <c r="F51" s="40">
        <f>SUM(F45:F49)</f>
        <v>1541.4923920000001</v>
      </c>
      <c r="G51" s="27" t="s">
        <v>14</v>
      </c>
      <c r="H51" s="8"/>
      <c r="I51" s="39"/>
      <c r="J51" s="39"/>
      <c r="K51" s="8"/>
      <c r="L51" s="8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O51" s="3"/>
      <c r="AP51" s="3"/>
      <c r="AQ51" s="3"/>
      <c r="AR51" s="3"/>
      <c r="AS51" s="3"/>
      <c r="AT51" s="3"/>
      <c r="AU51" s="3"/>
    </row>
    <row r="52" spans="1:47" ht="14" x14ac:dyDescent="0.15">
      <c r="A52" s="8"/>
      <c r="B52" s="8"/>
      <c r="C52" s="8"/>
      <c r="D52" s="39"/>
      <c r="E52" s="39"/>
      <c r="F52" s="32"/>
      <c r="G52" s="8"/>
      <c r="H52" s="8"/>
      <c r="I52" s="8"/>
      <c r="J52" s="8"/>
      <c r="K52" s="8"/>
      <c r="L52" s="8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O52" s="3"/>
      <c r="AP52" s="3"/>
      <c r="AQ52" s="3"/>
      <c r="AR52" s="3"/>
      <c r="AS52" s="3"/>
      <c r="AT52" s="3"/>
      <c r="AU52" s="3"/>
    </row>
    <row r="53" spans="1:47" ht="14.25" customHeight="1" x14ac:dyDescent="0.15">
      <c r="A53" s="43" t="s">
        <v>35</v>
      </c>
      <c r="B53" s="44"/>
      <c r="C53" s="44"/>
      <c r="D53" s="45"/>
      <c r="E53" s="45"/>
      <c r="F53" s="46">
        <f>F42+F51</f>
        <v>15121.147292</v>
      </c>
      <c r="G53" s="33" t="s">
        <v>14</v>
      </c>
      <c r="H53" s="20"/>
      <c r="I53" s="8"/>
      <c r="J53" s="8"/>
      <c r="K53" s="8"/>
      <c r="L53" s="8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O53" s="3"/>
      <c r="AP53" s="3"/>
      <c r="AQ53" s="3"/>
      <c r="AR53" s="3"/>
      <c r="AS53" s="3"/>
      <c r="AT53" s="3"/>
      <c r="AU53" s="3"/>
    </row>
    <row r="54" spans="1:47" ht="14.25" customHeight="1" x14ac:dyDescent="0.15">
      <c r="B54" s="41"/>
      <c r="C54" s="47"/>
      <c r="E54" s="3"/>
      <c r="F54" s="48"/>
      <c r="G54" s="49"/>
      <c r="I54" s="8"/>
      <c r="J54" s="8"/>
      <c r="K54" s="8"/>
      <c r="L54" s="8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" t="s">
        <v>0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14" x14ac:dyDescent="0.15">
      <c r="B55" s="1"/>
      <c r="C55" s="12"/>
      <c r="D55" s="12"/>
      <c r="E55" s="8"/>
      <c r="F55" s="8"/>
      <c r="G55" s="8"/>
      <c r="I55" s="8"/>
      <c r="J55" s="8"/>
      <c r="K55" s="8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14" x14ac:dyDescent="0.15">
      <c r="A56" s="50"/>
      <c r="B56" s="6" t="s">
        <v>39</v>
      </c>
      <c r="C56" s="8"/>
      <c r="D56" s="8"/>
      <c r="E56" s="8"/>
      <c r="F56" s="8"/>
      <c r="G56" s="5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14.25" customHeight="1" x14ac:dyDescent="0.15">
      <c r="A57" s="50"/>
      <c r="B57" s="6" t="s">
        <v>37</v>
      </c>
      <c r="C57" s="50"/>
      <c r="D57" s="52"/>
      <c r="E57" s="52"/>
      <c r="F57" s="52"/>
      <c r="G57" s="50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14.25" customHeight="1" x14ac:dyDescent="0.15">
      <c r="A58" s="50"/>
      <c r="B58" s="56"/>
      <c r="C58" s="57" t="s">
        <v>71</v>
      </c>
      <c r="D58" s="58"/>
      <c r="E58" s="59"/>
      <c r="F58" s="58"/>
      <c r="G58" s="60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t="14.25" customHeight="1" x14ac:dyDescent="0.15">
      <c r="A59" s="50"/>
      <c r="B59" s="61" t="s">
        <v>72</v>
      </c>
      <c r="C59" s="62">
        <v>0.36</v>
      </c>
      <c r="D59" s="63">
        <v>0.38</v>
      </c>
      <c r="E59" s="63">
        <v>0.4</v>
      </c>
      <c r="F59" s="63">
        <v>0.42</v>
      </c>
      <c r="G59" s="64">
        <v>0.44</v>
      </c>
      <c r="M59" s="3"/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" t="s">
        <v>0</v>
      </c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ht="15" customHeight="1" x14ac:dyDescent="0.15">
      <c r="A60" s="50"/>
      <c r="B60" s="65">
        <f>B62*0.9</f>
        <v>1215</v>
      </c>
      <c r="C60" s="72">
        <f>(D8*B60*C59)-F42</f>
        <v>-9643.0548999999992</v>
      </c>
      <c r="D60" s="90">
        <f>(D8*B60*D59)-F42</f>
        <v>-9424.3548999999985</v>
      </c>
      <c r="E60" s="90">
        <f>(D8*B60*E59)-F42</f>
        <v>-9205.6548999999995</v>
      </c>
      <c r="F60" s="90">
        <f>(D8*B60*F59)-F42</f>
        <v>-8986.9549000000006</v>
      </c>
      <c r="G60" s="91">
        <f>(D8*B60*G59)-F42</f>
        <v>-8768.2548999999999</v>
      </c>
      <c r="M60" s="3"/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" t="s">
        <v>0</v>
      </c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ht="15" customHeight="1" x14ac:dyDescent="0.15">
      <c r="A61" s="50"/>
      <c r="B61" s="66">
        <f>B62*0.95</f>
        <v>1282.5</v>
      </c>
      <c r="C61" s="92">
        <f>(D8*B61*C59)-F42</f>
        <v>-9424.3548999999985</v>
      </c>
      <c r="D61" s="73">
        <f>(D8*B61*D59)-F42</f>
        <v>-9193.5048999999999</v>
      </c>
      <c r="E61" s="73">
        <f>(D8*B61*E59)-F42</f>
        <v>-8962.6548999999995</v>
      </c>
      <c r="F61" s="73">
        <f>(D8*B61*F59)-F42</f>
        <v>-8731.8048999999992</v>
      </c>
      <c r="G61" s="74">
        <f>(D8*B61*G59)-F42</f>
        <v>-8500.9549000000006</v>
      </c>
      <c r="M61" s="3"/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ht="15" customHeight="1" x14ac:dyDescent="0.15">
      <c r="A62" s="50"/>
      <c r="B62" s="66">
        <f>F7</f>
        <v>1350</v>
      </c>
      <c r="C62" s="92">
        <f>(D8*B62*C59)-F42</f>
        <v>-9205.6548999999995</v>
      </c>
      <c r="D62" s="73">
        <f>(D8*B62*D59)-F42</f>
        <v>-8962.6548999999995</v>
      </c>
      <c r="E62" s="73">
        <f>(D8*B62*E59)-F42</f>
        <v>-8719.6548999999995</v>
      </c>
      <c r="F62" s="73">
        <f>(D8*B62*F59)-F42</f>
        <v>-8476.6548999999995</v>
      </c>
      <c r="G62" s="74">
        <f>(D8*B62*G59)-F42</f>
        <v>-8233.6548999999995</v>
      </c>
      <c r="M62" s="3"/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5" t="s">
        <v>0</v>
      </c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ht="15" customHeight="1" x14ac:dyDescent="0.15">
      <c r="A63" s="50"/>
      <c r="B63" s="66">
        <f>B62*1.05</f>
        <v>1417.5</v>
      </c>
      <c r="C63" s="92">
        <f>(D8*B63*C59)-F42</f>
        <v>-8986.9549000000006</v>
      </c>
      <c r="D63" s="73">
        <f>(D8*B63*D59)-F42</f>
        <v>-8731.8048999999992</v>
      </c>
      <c r="E63" s="73">
        <f>(D8*B63*E59)-F42</f>
        <v>-8476.6548999999995</v>
      </c>
      <c r="F63" s="73">
        <f>(D8*B63*F59)-F42</f>
        <v>-8221.5048999999999</v>
      </c>
      <c r="G63" s="74">
        <f>(D8*B63*G59)-F42</f>
        <v>-7966.3548999999994</v>
      </c>
      <c r="M63" s="3"/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" t="s">
        <v>0</v>
      </c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ht="15" customHeight="1" x14ac:dyDescent="0.15">
      <c r="A64" s="50"/>
      <c r="B64" s="67">
        <f>B62*1.1</f>
        <v>1485.0000000000002</v>
      </c>
      <c r="C64" s="93">
        <f>(D8*B64*C59)-F42</f>
        <v>-8768.2548999999999</v>
      </c>
      <c r="D64" s="75">
        <f>(D8*B64*D59)-F42</f>
        <v>-8500.9548999999988</v>
      </c>
      <c r="E64" s="75">
        <f>(D8*B64*E59)-F42</f>
        <v>-8233.6548999999977</v>
      </c>
      <c r="F64" s="75">
        <f>(D8*B64*F59)-F42</f>
        <v>-7966.3548999999994</v>
      </c>
      <c r="G64" s="76">
        <f>(D8*B64*G59)-F42</f>
        <v>-7699.0548999999983</v>
      </c>
      <c r="M64" s="3"/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" t="s">
        <v>0</v>
      </c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s="81" customFormat="1" ht="15" customHeight="1" x14ac:dyDescent="0.15">
      <c r="A65" s="81" t="s">
        <v>51</v>
      </c>
      <c r="N65" s="82"/>
      <c r="Z65" s="83" t="s">
        <v>0</v>
      </c>
    </row>
    <row r="66" spans="1:47" s="81" customFormat="1" ht="15" customHeight="1" x14ac:dyDescent="0.15">
      <c r="A66" s="81" t="s">
        <v>74</v>
      </c>
      <c r="N66" s="82"/>
      <c r="Z66" s="83"/>
    </row>
    <row r="67" spans="1:47" s="81" customFormat="1" ht="15" customHeight="1" x14ac:dyDescent="0.15">
      <c r="A67" s="81" t="s">
        <v>78</v>
      </c>
      <c r="N67" s="82"/>
      <c r="Z67" s="83"/>
    </row>
    <row r="68" spans="1:47" s="81" customFormat="1" ht="15" customHeight="1" x14ac:dyDescent="0.15">
      <c r="A68" s="81" t="s">
        <v>79</v>
      </c>
      <c r="N68" s="82"/>
      <c r="Z68" s="83"/>
    </row>
    <row r="69" spans="1:47" s="81" customFormat="1" ht="15" customHeight="1" x14ac:dyDescent="0.15">
      <c r="N69" s="82"/>
      <c r="Z69" s="83"/>
    </row>
    <row r="70" spans="1:47" ht="15" customHeight="1" x14ac:dyDescent="0.15">
      <c r="A70" s="68" t="s">
        <v>58</v>
      </c>
      <c r="B70" s="53"/>
      <c r="C70" s="53"/>
      <c r="D70" s="41"/>
      <c r="E70" s="3"/>
      <c r="F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x14ac:dyDescent="0.15">
      <c r="A71" s="117" t="s">
        <v>80</v>
      </c>
      <c r="B71" s="117"/>
      <c r="C71" s="117"/>
      <c r="D71" s="117"/>
      <c r="E71" s="117"/>
      <c r="F71" s="117"/>
      <c r="G71" s="117"/>
    </row>
    <row r="72" spans="1:47" x14ac:dyDescent="0.15">
      <c r="A72" s="117"/>
      <c r="B72" s="117"/>
      <c r="C72" s="117"/>
      <c r="D72" s="117"/>
      <c r="E72" s="117"/>
      <c r="F72" s="117"/>
      <c r="G72" s="117"/>
    </row>
    <row r="73" spans="1:47" x14ac:dyDescent="0.15">
      <c r="A73" s="118" t="s">
        <v>81</v>
      </c>
      <c r="B73" s="118"/>
      <c r="C73" s="118"/>
      <c r="D73" s="118"/>
      <c r="E73" s="118"/>
      <c r="F73" s="118"/>
      <c r="G73" s="118"/>
    </row>
    <row r="74" spans="1:47" x14ac:dyDescent="0.15">
      <c r="A74" s="54"/>
      <c r="B74" s="53"/>
      <c r="C74" s="53"/>
      <c r="D74" s="53"/>
    </row>
    <row r="75" spans="1:47" x14ac:dyDescent="0.15">
      <c r="A75" s="54"/>
      <c r="B75" s="53"/>
      <c r="C75" s="53"/>
      <c r="D75" s="53"/>
    </row>
    <row r="83" spans="1:47" ht="14" x14ac:dyDescent="0.15">
      <c r="A83" s="8"/>
    </row>
    <row r="84" spans="1:47" ht="14" x14ac:dyDescent="0.15">
      <c r="A84" s="8"/>
      <c r="AR84" s="3"/>
      <c r="AS84" s="3"/>
      <c r="AT84" s="3"/>
      <c r="AU84" s="3"/>
    </row>
    <row r="85" spans="1:47" x14ac:dyDescent="0.15">
      <c r="AR85" s="3"/>
      <c r="AS85" s="3"/>
      <c r="AT85" s="3"/>
      <c r="AU85" s="3"/>
    </row>
    <row r="86" spans="1:47" x14ac:dyDescent="0.15">
      <c r="AR86" s="3"/>
      <c r="AS86" s="3"/>
      <c r="AT86" s="3"/>
      <c r="AU86" s="3"/>
    </row>
    <row r="87" spans="1:47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x14ac:dyDescent="0.15">
      <c r="A89" s="5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x14ac:dyDescent="0.15">
      <c r="A90" s="5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x14ac:dyDescent="0.15">
      <c r="A91" s="5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x14ac:dyDescent="0.15">
      <c r="A92" s="5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1:47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47" x14ac:dyDescent="0.15">
      <c r="A98" s="5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1:47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spans="1:47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spans="1:47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1:47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spans="1:47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1:47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1:47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1:47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1:47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1:47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1:47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1:47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1:47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1:47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 spans="1:47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 spans="1:47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 spans="1:47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 spans="1:47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 spans="1:47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  <row r="120" spans="1:47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</row>
    <row r="121" spans="1:47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</row>
    <row r="122" spans="1:47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</row>
    <row r="123" spans="1:47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 spans="1:47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</row>
    <row r="125" spans="1:47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</row>
    <row r="126" spans="1:47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</row>
    <row r="127" spans="1:47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</row>
    <row r="128" spans="1:47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</row>
    <row r="129" spans="1:47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</row>
    <row r="130" spans="1:47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</row>
    <row r="131" spans="1:47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</row>
    <row r="132" spans="1:47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</row>
    <row r="133" spans="1:47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</row>
    <row r="134" spans="1:47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</row>
    <row r="135" spans="1:47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</row>
    <row r="136" spans="1:47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</row>
    <row r="137" spans="1:47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</row>
    <row r="138" spans="1:47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</row>
    <row r="139" spans="1:47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</row>
    <row r="140" spans="1:47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</row>
    <row r="141" spans="1:47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</row>
    <row r="142" spans="1:47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</row>
    <row r="143" spans="1:47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</row>
    <row r="144" spans="1:47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</row>
    <row r="145" spans="1:47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</row>
    <row r="146" spans="1:47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</row>
    <row r="147" spans="1:47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</row>
    <row r="148" spans="1:47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</row>
    <row r="149" spans="1:47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</row>
    <row r="150" spans="1:47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</row>
    <row r="151" spans="1:47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</row>
    <row r="152" spans="1:47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</row>
    <row r="153" spans="1:47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</row>
    <row r="154" spans="1:47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</row>
    <row r="155" spans="1:47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</row>
    <row r="156" spans="1:47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</row>
    <row r="157" spans="1:47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</row>
    <row r="158" spans="1:47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</row>
    <row r="159" spans="1:47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</row>
    <row r="160" spans="1:47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</row>
    <row r="161" spans="1:47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</row>
    <row r="162" spans="1:47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</row>
    <row r="163" spans="1:47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1:47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 spans="1:47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spans="1:47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spans="1:47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spans="1:47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1:47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1:47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  <row r="171" spans="1:47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</row>
    <row r="172" spans="1:47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</row>
    <row r="173" spans="1:47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</row>
    <row r="174" spans="1:47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</row>
    <row r="175" spans="1:47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</row>
    <row r="176" spans="1:47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</row>
    <row r="177" spans="1:47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</row>
    <row r="178" spans="1:47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</row>
    <row r="179" spans="1:47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</row>
    <row r="180" spans="1:47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</row>
    <row r="181" spans="1:47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</row>
    <row r="182" spans="1:47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</row>
    <row r="183" spans="1:47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</row>
    <row r="184" spans="1:47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</row>
    <row r="185" spans="1:47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</row>
    <row r="186" spans="1:47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</row>
    <row r="187" spans="1:47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</row>
    <row r="188" spans="1:47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</row>
    <row r="189" spans="1:47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</row>
    <row r="190" spans="1:47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</row>
    <row r="191" spans="1:47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</row>
    <row r="192" spans="1:47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</row>
    <row r="193" spans="1:47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</row>
    <row r="194" spans="1:47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</row>
    <row r="195" spans="1:47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</row>
    <row r="196" spans="1:47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</row>
    <row r="197" spans="1:47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</row>
    <row r="198" spans="1:47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</row>
    <row r="199" spans="1:47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</row>
    <row r="200" spans="1:47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</row>
    <row r="201" spans="1:47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</row>
    <row r="202" spans="1:47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</row>
    <row r="203" spans="1:47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</row>
    <row r="204" spans="1:47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</row>
    <row r="205" spans="1:47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</row>
    <row r="206" spans="1:47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</row>
    <row r="207" spans="1:47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</row>
    <row r="208" spans="1:47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</row>
    <row r="209" spans="1:47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</row>
    <row r="210" spans="1:47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</row>
    <row r="211" spans="1:47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</row>
    <row r="212" spans="1:47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</row>
    <row r="213" spans="1:47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</row>
    <row r="214" spans="1:47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</row>
    <row r="215" spans="1:47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</row>
    <row r="216" spans="1:47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</row>
    <row r="217" spans="1:47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</row>
    <row r="218" spans="1:47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</row>
    <row r="219" spans="1:47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</row>
    <row r="220" spans="1:47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</row>
    <row r="221" spans="1:47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</row>
    <row r="222" spans="1:47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</row>
    <row r="223" spans="1:47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</row>
    <row r="224" spans="1:47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</row>
    <row r="225" spans="1:47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</row>
    <row r="226" spans="1:47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</row>
    <row r="227" spans="1:47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</row>
    <row r="228" spans="1:47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</row>
    <row r="229" spans="1:47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</row>
    <row r="230" spans="1:47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</row>
    <row r="231" spans="1:47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</row>
    <row r="232" spans="1:47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</row>
    <row r="233" spans="1:47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</row>
    <row r="234" spans="1:47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</row>
    <row r="235" spans="1:47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</row>
    <row r="236" spans="1:47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</row>
    <row r="237" spans="1:47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</row>
    <row r="238" spans="1:47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</row>
    <row r="239" spans="1:47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</row>
    <row r="240" spans="1:47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</row>
    <row r="241" spans="1:47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</row>
    <row r="242" spans="1:47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</row>
    <row r="243" spans="1:47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</row>
    <row r="244" spans="1:47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</row>
    <row r="245" spans="1:47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</row>
    <row r="246" spans="1:47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</row>
    <row r="247" spans="1:47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</row>
    <row r="248" spans="1:47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</row>
    <row r="249" spans="1:47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</row>
    <row r="250" spans="1:47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</row>
    <row r="251" spans="1:47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</row>
    <row r="252" spans="1:47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</row>
    <row r="253" spans="1:47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</row>
    <row r="254" spans="1:47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</row>
    <row r="255" spans="1:47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</row>
    <row r="256" spans="1:47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</row>
    <row r="257" spans="1:47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</row>
    <row r="258" spans="1:47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</row>
    <row r="259" spans="1:47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</row>
    <row r="260" spans="1:47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</row>
    <row r="261" spans="1:47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</row>
    <row r="262" spans="1:47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</row>
    <row r="263" spans="1:47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</row>
    <row r="264" spans="1:47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</row>
    <row r="265" spans="1:47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</row>
    <row r="266" spans="1:47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</row>
    <row r="267" spans="1:47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</row>
    <row r="268" spans="1:47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</row>
    <row r="269" spans="1:47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</row>
    <row r="270" spans="1:47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</row>
    <row r="271" spans="1:47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</row>
    <row r="272" spans="1:47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</row>
    <row r="273" spans="1:47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</row>
    <row r="274" spans="1:47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</row>
    <row r="275" spans="1:47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</row>
    <row r="276" spans="1:47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</row>
    <row r="277" spans="1:47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</row>
    <row r="278" spans="1:47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</row>
    <row r="279" spans="1:47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</row>
    <row r="280" spans="1:47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</row>
    <row r="281" spans="1:47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</row>
    <row r="282" spans="1:47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</row>
    <row r="283" spans="1:47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</row>
    <row r="284" spans="1:47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</row>
    <row r="285" spans="1:47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</row>
    <row r="286" spans="1:47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</row>
    <row r="287" spans="1:47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</row>
    <row r="288" spans="1:47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</row>
    <row r="289" spans="1:47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</row>
    <row r="290" spans="1:47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</row>
    <row r="291" spans="1:47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</row>
    <row r="292" spans="1:47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</row>
    <row r="293" spans="1:47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</row>
    <row r="294" spans="1:47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</row>
    <row r="295" spans="1:47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</row>
    <row r="296" spans="1:47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</row>
    <row r="297" spans="1:47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</row>
    <row r="298" spans="1:47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</row>
    <row r="299" spans="1:47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</row>
    <row r="300" spans="1:47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</row>
    <row r="301" spans="1:47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</row>
    <row r="302" spans="1:47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</row>
    <row r="303" spans="1:47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</row>
    <row r="304" spans="1:47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</row>
    <row r="305" spans="1:47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</row>
    <row r="306" spans="1:47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</row>
    <row r="307" spans="1:47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</row>
    <row r="308" spans="1:47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</row>
    <row r="309" spans="1:47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</row>
    <row r="310" spans="1:47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</row>
    <row r="311" spans="1:47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</row>
    <row r="312" spans="1:47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</row>
    <row r="313" spans="1:47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</row>
    <row r="314" spans="1:47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</row>
    <row r="315" spans="1:47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</row>
    <row r="316" spans="1:47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</row>
    <row r="317" spans="1:47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</row>
    <row r="318" spans="1:47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</row>
    <row r="319" spans="1:47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</row>
    <row r="320" spans="1:47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</row>
    <row r="321" spans="1:47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</row>
    <row r="322" spans="1:47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</row>
    <row r="323" spans="1:47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</row>
    <row r="324" spans="1:47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</row>
    <row r="325" spans="1:47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</row>
    <row r="326" spans="1:47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</row>
    <row r="327" spans="1:47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</row>
    <row r="328" spans="1:47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</row>
    <row r="329" spans="1:47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</row>
    <row r="330" spans="1:47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</row>
    <row r="331" spans="1:47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</row>
    <row r="332" spans="1:47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</row>
    <row r="333" spans="1:47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</row>
    <row r="334" spans="1:47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</row>
    <row r="335" spans="1:47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</row>
    <row r="336" spans="1:47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</row>
    <row r="337" spans="1:47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</row>
    <row r="338" spans="1:47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</row>
    <row r="339" spans="1:47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</row>
    <row r="340" spans="1:47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</row>
    <row r="341" spans="1:47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</row>
    <row r="342" spans="1:47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</row>
    <row r="343" spans="1:47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</row>
    <row r="344" spans="1:47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</row>
    <row r="345" spans="1:47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</row>
    <row r="346" spans="1:47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</row>
    <row r="347" spans="1:47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</row>
    <row r="348" spans="1:47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</row>
    <row r="349" spans="1:47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</row>
    <row r="350" spans="1:47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</row>
    <row r="351" spans="1:47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</row>
    <row r="352" spans="1:47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</row>
    <row r="353" spans="1:47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</row>
    <row r="354" spans="1:47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</row>
    <row r="355" spans="1:47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</row>
    <row r="356" spans="1:47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</row>
    <row r="357" spans="1:47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</row>
    <row r="358" spans="1:47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</row>
    <row r="359" spans="1:47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</row>
    <row r="360" spans="1:47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</row>
    <row r="361" spans="1:47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</row>
    <row r="362" spans="1:47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</row>
    <row r="363" spans="1:47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</row>
    <row r="364" spans="1:47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</row>
    <row r="365" spans="1:47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</row>
    <row r="366" spans="1:47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</row>
    <row r="367" spans="1:47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</row>
    <row r="368" spans="1:47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</row>
    <row r="369" spans="1:47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</row>
    <row r="370" spans="1:47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1:47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1:47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1:47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1:47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1:47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1:47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1:47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1:47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1:47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1:47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</row>
  </sheetData>
  <mergeCells count="3">
    <mergeCell ref="D7:E7"/>
    <mergeCell ref="A71:G72"/>
    <mergeCell ref="A73:G73"/>
  </mergeCells>
  <phoneticPr fontId="19" type="noConversion"/>
  <hyperlinks>
    <hyperlink ref="A73" r:id="rId1" display="http://www.aces.edu/" xr:uid="{E5381C53-DC1B-FA44-BA26-8746E5F00A06}"/>
  </hyperlinks>
  <printOptions horizontalCentered="1"/>
  <pageMargins left="0.01" right="0" top="0" bottom="0" header="0.27" footer="0.27"/>
  <pageSetup scale="75" orientation="portrait" r:id="rId2"/>
  <headerFooter alignWithMargins="0">
    <oddHeader xml:space="preserve">&amp;C 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"/>
  <sheetViews>
    <sheetView workbookViewId="0">
      <selection activeCell="N13" sqref="N13"/>
    </sheetView>
  </sheetViews>
  <sheetFormatPr baseColWidth="10" defaultColWidth="8.83203125" defaultRowHeight="13" x14ac:dyDescent="0.15"/>
  <cols>
    <col min="3" max="3" width="12.5" customWidth="1"/>
    <col min="4" max="4" width="9.33203125" bestFit="1" customWidth="1"/>
    <col min="5" max="5" width="10.5" bestFit="1" customWidth="1"/>
    <col min="6" max="7" width="9.33203125" bestFit="1" customWidth="1"/>
    <col min="8" max="8" width="10.33203125" bestFit="1" customWidth="1"/>
    <col min="9" max="9" width="10.5" customWidth="1"/>
    <col min="10" max="19" width="9.33203125" bestFit="1" customWidth="1"/>
  </cols>
  <sheetData>
    <row r="1" spans="1:19" ht="13.25" customHeight="1" x14ac:dyDescent="0.2">
      <c r="J1" s="116" t="s">
        <v>69</v>
      </c>
      <c r="K1" s="116"/>
      <c r="L1" s="116"/>
    </row>
    <row r="3" spans="1:19" ht="16" x14ac:dyDescent="0.2">
      <c r="C3" s="98">
        <f t="shared" ref="C3:J3" si="0">D3-1</f>
        <v>-4.4000000000000004</v>
      </c>
      <c r="D3" s="98">
        <f t="shared" si="0"/>
        <v>-3.4</v>
      </c>
      <c r="E3" s="98">
        <f t="shared" si="0"/>
        <v>-2.4</v>
      </c>
      <c r="F3" s="98">
        <f t="shared" si="0"/>
        <v>-1.4</v>
      </c>
      <c r="G3" s="98">
        <f t="shared" si="0"/>
        <v>-0.39999999999999991</v>
      </c>
      <c r="H3" s="98">
        <f t="shared" si="0"/>
        <v>0.60000000000000009</v>
      </c>
      <c r="I3" s="98">
        <f t="shared" si="0"/>
        <v>1.6</v>
      </c>
      <c r="J3" s="98">
        <f t="shared" si="0"/>
        <v>2.6</v>
      </c>
      <c r="K3" s="102">
        <f>'2022'!D8*'2022'!F8</f>
        <v>3.6</v>
      </c>
      <c r="L3" s="98">
        <f t="shared" ref="L3:S3" si="1">K3+1</f>
        <v>4.5999999999999996</v>
      </c>
      <c r="M3" s="98">
        <f t="shared" si="1"/>
        <v>5.6</v>
      </c>
      <c r="N3" s="98">
        <f t="shared" si="1"/>
        <v>6.6</v>
      </c>
      <c r="O3" s="98">
        <f t="shared" si="1"/>
        <v>7.6</v>
      </c>
      <c r="P3" s="98">
        <f t="shared" si="1"/>
        <v>8.6</v>
      </c>
      <c r="Q3" s="98">
        <f t="shared" si="1"/>
        <v>9.6</v>
      </c>
      <c r="R3" s="98">
        <f t="shared" si="1"/>
        <v>10.6</v>
      </c>
      <c r="S3" s="98">
        <f t="shared" si="1"/>
        <v>11.6</v>
      </c>
    </row>
    <row r="4" spans="1:19" ht="16" x14ac:dyDescent="0.2">
      <c r="A4" s="97"/>
      <c r="B4" s="95">
        <f>B5-250</f>
        <v>100</v>
      </c>
      <c r="C4" s="114">
        <f>(B4*C3)-'2022'!F53</f>
        <v>-15561.147292</v>
      </c>
      <c r="D4" s="113">
        <f>(B4*D3)-'2022'!F53</f>
        <v>-15461.147292</v>
      </c>
      <c r="E4" s="113">
        <f>(B4*E3)-'2022'!F53</f>
        <v>-15361.147292</v>
      </c>
      <c r="F4" s="113">
        <f>(B4*F3)-'2022'!F53</f>
        <v>-15261.147292</v>
      </c>
      <c r="G4" s="113">
        <f>(B4*G3)-'2022'!F53</f>
        <v>-15161.147292</v>
      </c>
      <c r="H4" s="113">
        <f>(B4*H3)-'2022'!F53</f>
        <v>-15061.147292</v>
      </c>
      <c r="I4" s="113">
        <f>(B4*I3)-'2022'!F53</f>
        <v>-14961.147292</v>
      </c>
      <c r="J4" s="113">
        <f>(B4*J3)-'2022'!F53</f>
        <v>-14861.147292</v>
      </c>
      <c r="K4" s="99">
        <f>(B4*K3)-'2022'!F53</f>
        <v>-14761.147292</v>
      </c>
      <c r="L4" s="99">
        <f>(B4*L3)-'2022'!F53</f>
        <v>-14661.147292</v>
      </c>
      <c r="M4" s="103">
        <f>(B4*M3)-'2022'!F53</f>
        <v>-14561.147292</v>
      </c>
      <c r="N4" s="114">
        <f>(B4*N3)-'2022'!F53</f>
        <v>-14461.147292</v>
      </c>
      <c r="O4" s="114">
        <f>(B4*O3)-'2022'!F53</f>
        <v>-14361.147292</v>
      </c>
      <c r="P4" s="114">
        <f>(B4*P3)-'2022'!F53</f>
        <v>-14261.147292</v>
      </c>
      <c r="Q4" s="114">
        <f>(B4*Q3)-'2022'!F53</f>
        <v>-14161.147292</v>
      </c>
      <c r="R4" s="114">
        <f>(B4*R3)-'2022'!F53</f>
        <v>-14061.147292</v>
      </c>
      <c r="S4" s="114">
        <f>(B4*S3)-'2022'!F53</f>
        <v>-13961.147292</v>
      </c>
    </row>
    <row r="5" spans="1:19" ht="16" x14ac:dyDescent="0.2">
      <c r="A5" s="97"/>
      <c r="B5" s="95">
        <f>B6-250</f>
        <v>350</v>
      </c>
      <c r="C5" s="114">
        <f>(B5*C3)-'2022'!F53</f>
        <v>-16661.147292000001</v>
      </c>
      <c r="D5" s="113">
        <f>(B5*D3)-'2022'!F53</f>
        <v>-16311.147292</v>
      </c>
      <c r="E5" s="113">
        <f>(B5*E3)-'2022'!F53</f>
        <v>-15961.147292</v>
      </c>
      <c r="F5" s="113">
        <f>(B5*F3)-'2022'!F53</f>
        <v>-15611.147292</v>
      </c>
      <c r="G5" s="113">
        <f>(B5*G3)-'2022'!F53</f>
        <v>-15261.147292</v>
      </c>
      <c r="H5" s="113">
        <f>(B5*H3)-'2022'!F53</f>
        <v>-14911.147292</v>
      </c>
      <c r="I5" s="113">
        <f>(B5*I3)-'2022'!F53</f>
        <v>-14561.147292</v>
      </c>
      <c r="J5" s="113">
        <f>(B5*J3)-'2022'!F53</f>
        <v>-14211.147292</v>
      </c>
      <c r="K5" s="99">
        <f>(B5*K3)-'2022'!F53</f>
        <v>-13861.147292</v>
      </c>
      <c r="L5" s="99">
        <f>(B5*L3)-'2022'!F53</f>
        <v>-13511.147292</v>
      </c>
      <c r="M5" s="103">
        <f>(B5*M3)-'2022'!F53</f>
        <v>-13161.147292</v>
      </c>
      <c r="N5" s="114">
        <f>(B5*N3)-'2022'!F53</f>
        <v>-12811.147292</v>
      </c>
      <c r="O5" s="114">
        <f>(B5*O3)-'2022'!F53</f>
        <v>-12461.147292</v>
      </c>
      <c r="P5" s="114">
        <f>(B5*P3)-'2022'!F53</f>
        <v>-12111.147292</v>
      </c>
      <c r="Q5" s="114">
        <f>(B5*Q3)-'2022'!F53</f>
        <v>-11761.147292</v>
      </c>
      <c r="R5" s="114">
        <f>(B5*R3)-'2022'!F53</f>
        <v>-11411.147292</v>
      </c>
      <c r="S5" s="114">
        <f>(B5*S3)-'2022'!F53</f>
        <v>-11061.147292</v>
      </c>
    </row>
    <row r="6" spans="1:19" ht="16" x14ac:dyDescent="0.2">
      <c r="A6" s="97"/>
      <c r="B6" s="95">
        <f>B7-250</f>
        <v>600</v>
      </c>
      <c r="C6" s="114">
        <f>(B6*C3)-'2022'!F53</f>
        <v>-17761.147292000001</v>
      </c>
      <c r="D6" s="113">
        <f>(B6*D3)-'2022'!F53</f>
        <v>-17161.147292000001</v>
      </c>
      <c r="E6" s="113">
        <f>(B6*E3)-'2022'!F53</f>
        <v>-16561.147292000001</v>
      </c>
      <c r="F6" s="113">
        <f>(B6*F3)-'2022'!F53</f>
        <v>-15961.147292</v>
      </c>
      <c r="G6" s="113">
        <f>(B6*G3)-'2022'!F53</f>
        <v>-15361.147292</v>
      </c>
      <c r="H6" s="113">
        <f>(B6*H3)-'2022'!F53</f>
        <v>-14761.147292</v>
      </c>
      <c r="I6" s="113">
        <f>(B6*I3)-'2022'!F53</f>
        <v>-14161.147292</v>
      </c>
      <c r="J6" s="113">
        <f>(B6*J3)-'2022'!F53</f>
        <v>-13561.147292</v>
      </c>
      <c r="K6" s="99">
        <f>(B6*K3)-'2022'!F53</f>
        <v>-12961.147292</v>
      </c>
      <c r="L6" s="99">
        <f>(B6*L3)-'2022'!F53</f>
        <v>-12361.147292</v>
      </c>
      <c r="M6" s="103">
        <f>(B6*M3)-'2022'!F53</f>
        <v>-11761.147292</v>
      </c>
      <c r="N6" s="114">
        <f>(B6*N3)-'2022'!F53</f>
        <v>-11161.147292</v>
      </c>
      <c r="O6" s="114">
        <f>(B6*O3)-'2022'!F53</f>
        <v>-10561.147292</v>
      </c>
      <c r="P6" s="114">
        <f>(B6*P3)-'2022'!F53</f>
        <v>-9961.1472919999997</v>
      </c>
      <c r="Q6" s="114">
        <f>(B6*Q3)-'2022'!F53</f>
        <v>-9361.1472919999997</v>
      </c>
      <c r="R6" s="114">
        <f>(B6*R3)-'2022'!F53</f>
        <v>-8761.1472919999997</v>
      </c>
      <c r="S6" s="114">
        <f>(B6*S3)-'2022'!F53</f>
        <v>-8161.1472919999997</v>
      </c>
    </row>
    <row r="7" spans="1:19" ht="16" x14ac:dyDescent="0.2">
      <c r="A7" s="97"/>
      <c r="B7" s="95">
        <f>B8-250</f>
        <v>850</v>
      </c>
      <c r="C7" s="114">
        <f>(B7*C3)-'2022'!F53</f>
        <v>-18861.147292000001</v>
      </c>
      <c r="D7" s="113">
        <f>(B7*D3)-'2022'!F53</f>
        <v>-18011.147292000001</v>
      </c>
      <c r="E7" s="113">
        <f>(B7*E3)-'2022'!F53</f>
        <v>-17161.147292000001</v>
      </c>
      <c r="F7" s="113">
        <f>(B7*F3)-'2022'!F53</f>
        <v>-16311.147292</v>
      </c>
      <c r="G7" s="113">
        <f>(B7*G3)-'2022'!F53</f>
        <v>-15461.147292</v>
      </c>
      <c r="H7" s="113">
        <f>(B7*H3)-'2022'!F53</f>
        <v>-14611.147292</v>
      </c>
      <c r="I7" s="113">
        <f>(B7*I3)-'2022'!F53</f>
        <v>-13761.147292</v>
      </c>
      <c r="J7" s="113">
        <f>(B7*J3)-'2022'!F53</f>
        <v>-12911.147292</v>
      </c>
      <c r="K7" s="99">
        <f>(B7*K3)-'2022'!F53</f>
        <v>-12061.147292</v>
      </c>
      <c r="L7" s="99">
        <f>(B7*L3)-'2022'!F53</f>
        <v>-11211.147292</v>
      </c>
      <c r="M7" s="103">
        <f>(B7*M3)-'2022'!F53</f>
        <v>-10361.147292</v>
      </c>
      <c r="N7" s="114">
        <f>(B7*N3)-'2022'!F53</f>
        <v>-9511.1472919999997</v>
      </c>
      <c r="O7" s="114">
        <f>(B7*O3)-'2022'!F53</f>
        <v>-8661.1472919999997</v>
      </c>
      <c r="P7" s="114">
        <f>(B7*P3)-'2022'!F53</f>
        <v>-7811.1472919999997</v>
      </c>
      <c r="Q7" s="114">
        <f>(B7*Q3)-'2022'!F53</f>
        <v>-6961.1472919999997</v>
      </c>
      <c r="R7" s="114">
        <f>(B7*R3)-'2022'!F53</f>
        <v>-6111.1472919999997</v>
      </c>
      <c r="S7" s="114">
        <f>(B7*S3)-'2022'!F53</f>
        <v>-5261.1472919999997</v>
      </c>
    </row>
    <row r="8" spans="1:19" ht="16" x14ac:dyDescent="0.2">
      <c r="A8" s="97"/>
      <c r="B8" s="95">
        <f>B9-250</f>
        <v>1100</v>
      </c>
      <c r="C8" s="114">
        <f>(B8*C3)-'2022'!F53</f>
        <v>-19961.147292000001</v>
      </c>
      <c r="D8" s="113">
        <f>(B8*D3)-'2022'!F53</f>
        <v>-18861.147292000001</v>
      </c>
      <c r="E8" s="113">
        <f>(B8*E3)-'2022'!F53</f>
        <v>-17761.147292000001</v>
      </c>
      <c r="F8" s="113">
        <f>(B8*F3)-'2022'!F53</f>
        <v>-16661.147292000001</v>
      </c>
      <c r="G8" s="113">
        <f>(B8*G3)-'2022'!F53</f>
        <v>-15561.147292</v>
      </c>
      <c r="H8" s="113">
        <f>(B8*H3)-'2022'!F53</f>
        <v>-14461.147292</v>
      </c>
      <c r="I8" s="113">
        <f>(B8*I3)-'2022'!F53</f>
        <v>-13361.147292</v>
      </c>
      <c r="J8" s="113">
        <f>(B8*J3)-'2022'!F53</f>
        <v>-12261.147292</v>
      </c>
      <c r="K8" s="99">
        <f>(B8*K3)-'2022'!F53</f>
        <v>-11161.147292</v>
      </c>
      <c r="L8" s="99">
        <f>(B8*L3)-'2022'!F53</f>
        <v>-10061.147292</v>
      </c>
      <c r="M8" s="103">
        <f>(B8*M3)-'2022'!F53</f>
        <v>-8961.1472919999997</v>
      </c>
      <c r="N8" s="114">
        <f>(B8*N3)-'2022'!F53</f>
        <v>-7861.1472919999997</v>
      </c>
      <c r="O8" s="114">
        <f>(B8*O3)-'2022'!F53</f>
        <v>-6761.1472919999997</v>
      </c>
      <c r="P8" s="114">
        <f>(B8*P3)-'2022'!F53</f>
        <v>-5661.1472919999997</v>
      </c>
      <c r="Q8" s="114">
        <f>(B8*Q3)-'2022'!F53</f>
        <v>-4561.1472919999997</v>
      </c>
      <c r="R8" s="114">
        <f>(B8*R3)-'2022'!F53</f>
        <v>-3461.1472919999997</v>
      </c>
      <c r="S8" s="114">
        <f>(B8*S3)-'2022'!F53</f>
        <v>-2361.1472919999997</v>
      </c>
    </row>
    <row r="9" spans="1:19" ht="16" x14ac:dyDescent="0.2">
      <c r="A9" s="97" t="s">
        <v>67</v>
      </c>
      <c r="B9" s="96">
        <f>'2022'!F7</f>
        <v>1350</v>
      </c>
      <c r="C9" s="114">
        <f>(B9*C3)-'2022'!F53</f>
        <v>-21061.147292000001</v>
      </c>
      <c r="D9" s="113">
        <f>(B9*D3)-'2022'!F53</f>
        <v>-19711.147292000001</v>
      </c>
      <c r="E9" s="113">
        <f>(B9*E3)-'2022'!F53</f>
        <v>-18361.147292000001</v>
      </c>
      <c r="F9" s="113">
        <f>(B9*F3)-'2022'!F53</f>
        <v>-17011.147291999998</v>
      </c>
      <c r="G9" s="113">
        <f>(B9*G3)-'2022'!F53</f>
        <v>-15661.147292</v>
      </c>
      <c r="H9" s="113">
        <f>(B9*H3)-'2022'!F53</f>
        <v>-14311.147292</v>
      </c>
      <c r="I9" s="113">
        <f>(B9*I3)-'2022'!F53</f>
        <v>-12961.147292</v>
      </c>
      <c r="J9" s="113">
        <f>(B9*J3)-'2022'!F53</f>
        <v>-11611.147292</v>
      </c>
      <c r="K9" s="112">
        <f>(B9*K3)-'2022'!F53</f>
        <v>-10261.147292</v>
      </c>
      <c r="L9" s="99">
        <f>(B9*L3)-'2022'!F53</f>
        <v>-8911.1472920000015</v>
      </c>
      <c r="M9" s="103">
        <f>(B9*M3)-'2022'!F53</f>
        <v>-7561.1472920000006</v>
      </c>
      <c r="N9" s="114">
        <f>(B9*N3)-'2022'!F53</f>
        <v>-6211.1472919999997</v>
      </c>
      <c r="O9" s="114">
        <f>(B9*O3)-'2022'!F53</f>
        <v>-4861.1472919999997</v>
      </c>
      <c r="P9" s="114">
        <f>(B9*P3)-'2022'!F53</f>
        <v>-3511.1472919999997</v>
      </c>
      <c r="Q9" s="114">
        <f>(B9*Q3)-'2022'!F53</f>
        <v>-2161.1472919999997</v>
      </c>
      <c r="R9" s="114">
        <f>(B9*R3)-'2022'!F53</f>
        <v>-811.14729199999965</v>
      </c>
      <c r="S9" s="114">
        <f>(B9*S3)-'2022'!F53</f>
        <v>538.85270800000035</v>
      </c>
    </row>
    <row r="10" spans="1:19" ht="16" x14ac:dyDescent="0.2">
      <c r="A10" s="97" t="s">
        <v>68</v>
      </c>
      <c r="B10" s="95">
        <f>B9+250</f>
        <v>1600</v>
      </c>
      <c r="C10" s="114">
        <f>(B10*C3)-'2022'!F53</f>
        <v>-22161.147292000001</v>
      </c>
      <c r="D10" s="113">
        <f>(B10*D3)-'2022'!F53</f>
        <v>-20561.147292000001</v>
      </c>
      <c r="E10" s="113">
        <f>(B10*E3)-'2022'!F53</f>
        <v>-18961.147292000001</v>
      </c>
      <c r="F10" s="113">
        <f>(B10*F3)-'2022'!F53</f>
        <v>-17361.147292000001</v>
      </c>
      <c r="G10" s="113">
        <f>(B10*G3)-'2022'!F53</f>
        <v>-15761.147292</v>
      </c>
      <c r="H10" s="113">
        <f>(B10*H3)-'2022'!F53</f>
        <v>-14161.147292</v>
      </c>
      <c r="I10" s="113">
        <f>(B10*I3)-'2022'!F53</f>
        <v>-12561.147292</v>
      </c>
      <c r="J10" s="113">
        <f>(B10*J3)-'2022'!F53</f>
        <v>-10961.147292</v>
      </c>
      <c r="K10" s="103">
        <f>(B10*K3)-'2022'!F53</f>
        <v>-9361.1472919999997</v>
      </c>
      <c r="L10" s="99">
        <f>(B10*L3)-'2022'!F53</f>
        <v>-7761.1472920000006</v>
      </c>
      <c r="M10" s="103">
        <f>(B10*M3)-'2022'!F53</f>
        <v>-6161.1472919999997</v>
      </c>
      <c r="N10" s="114">
        <f>(B10*N3)-'2022'!F53</f>
        <v>-4561.1472919999997</v>
      </c>
      <c r="O10" s="114">
        <f>(B10*O3)-'2022'!F53</f>
        <v>-2961.1472919999997</v>
      </c>
      <c r="P10" s="114">
        <f>(B10*P3)-'2022'!F53</f>
        <v>-1361.1472919999997</v>
      </c>
      <c r="Q10" s="114">
        <f>(B10*Q3)-'2022'!F53</f>
        <v>238.85270800000035</v>
      </c>
      <c r="R10" s="114">
        <f>(B10*R3)-'2022'!F53</f>
        <v>1838.8527080000003</v>
      </c>
      <c r="S10" s="114">
        <f>(B10*S3)-'2022'!F53</f>
        <v>3438.8527080000003</v>
      </c>
    </row>
    <row r="11" spans="1:19" ht="16" x14ac:dyDescent="0.2">
      <c r="A11" s="100"/>
      <c r="B11" s="95">
        <f>B10+250</f>
        <v>1850</v>
      </c>
      <c r="C11" s="114">
        <f>(B11*C3)-'2022'!F53</f>
        <v>-23261.147292000001</v>
      </c>
      <c r="D11" s="113">
        <f>(B11*D3)-'2022'!F53</f>
        <v>-21411.147292000001</v>
      </c>
      <c r="E11" s="113">
        <f>(B11*E3)-'2022'!F53</f>
        <v>-19561.147292000001</v>
      </c>
      <c r="F11" s="113">
        <f>(B11*F3)-'2022'!F53</f>
        <v>-17711.147292000001</v>
      </c>
      <c r="G11" s="113">
        <f>(B11*G3)-'2022'!F53</f>
        <v>-15861.147292</v>
      </c>
      <c r="H11" s="113">
        <f>(B11*H3)-'2022'!F53</f>
        <v>-14011.147292</v>
      </c>
      <c r="I11" s="113">
        <f>(B11*I3)-'2022'!F53</f>
        <v>-12161.147292</v>
      </c>
      <c r="J11" s="113">
        <f>(B11*J3)-'2022'!F53</f>
        <v>-10311.147292</v>
      </c>
      <c r="K11" s="103">
        <f>(B11*K3)-'2022'!F53</f>
        <v>-8461.1472919999997</v>
      </c>
      <c r="L11" s="99">
        <f>(B11*L3)-'2022'!F53</f>
        <v>-6611.1472919999997</v>
      </c>
      <c r="M11" s="103">
        <f>(B11*M3)-'2022'!F53</f>
        <v>-4761.1472919999997</v>
      </c>
      <c r="N11" s="114">
        <f>(B11*N3)-'2022'!F53</f>
        <v>-2911.1472919999997</v>
      </c>
      <c r="O11" s="114">
        <f>(B11*O3)-'2022'!F53</f>
        <v>-1061.1472919999997</v>
      </c>
      <c r="P11" s="114">
        <f>(B11*P3)-'2022'!F53</f>
        <v>788.85270800000035</v>
      </c>
      <c r="Q11" s="114">
        <f>(B11*Q3)-'2022'!F53</f>
        <v>2638.8527080000003</v>
      </c>
      <c r="R11" s="114">
        <f>(B11*R3)-'2022'!F53</f>
        <v>4488.8527080000003</v>
      </c>
      <c r="S11" s="114">
        <f>(B11*S3)-'2022'!F53</f>
        <v>6338.8527080000003</v>
      </c>
    </row>
    <row r="12" spans="1:19" ht="16" x14ac:dyDescent="0.2">
      <c r="A12" s="101"/>
      <c r="B12" s="95">
        <f>B11+250</f>
        <v>2100</v>
      </c>
      <c r="C12" s="114">
        <f>(B12*C3)-'2022'!F53</f>
        <v>-24361.147292000001</v>
      </c>
      <c r="D12" s="113">
        <f>(B12*D3)-'2022'!F53</f>
        <v>-22261.147292000001</v>
      </c>
      <c r="E12" s="113">
        <f>(B12*E3)-'2022'!F53</f>
        <v>-20161.147292000001</v>
      </c>
      <c r="F12" s="113">
        <f>(B12*F3)-'2022'!F53</f>
        <v>-18061.147292000001</v>
      </c>
      <c r="G12" s="113">
        <f>(B12*G3)-'2022'!F53</f>
        <v>-15961.147292</v>
      </c>
      <c r="H12" s="113">
        <f>(B12*H3)-'2022'!F53</f>
        <v>-13861.147292</v>
      </c>
      <c r="I12" s="113">
        <f>(B12*I3)-'2022'!F53</f>
        <v>-11761.147292</v>
      </c>
      <c r="J12" s="113">
        <f>(B12*J3)-'2022'!F53</f>
        <v>-9661.1472919999997</v>
      </c>
      <c r="K12" s="103">
        <f>(B12*K3)-'2022'!F53</f>
        <v>-7561.1472919999997</v>
      </c>
      <c r="L12" s="99">
        <f>(B12*L3)-'2022'!F53</f>
        <v>-5461.1472919999997</v>
      </c>
      <c r="M12" s="103">
        <f>(B12*M3)-'2022'!F53</f>
        <v>-3361.1472919999997</v>
      </c>
      <c r="N12" s="114">
        <f>(B12*N3)-'2022'!F53</f>
        <v>-1261.1472919999997</v>
      </c>
      <c r="O12" s="114">
        <f>(B12*O3)-'2022'!F53</f>
        <v>838.85270800000035</v>
      </c>
      <c r="P12" s="114">
        <f>(B12*P3)-'2022'!F53</f>
        <v>2938.8527080000003</v>
      </c>
      <c r="Q12" s="114">
        <f>(B12*Q3)-'2022'!F53</f>
        <v>5038.8527080000003</v>
      </c>
      <c r="R12" s="114">
        <f>(B12*R3)-'2022'!F53</f>
        <v>7138.8527080000003</v>
      </c>
      <c r="S12" s="114">
        <f>(B12*S3)-'2022'!F53</f>
        <v>9238.8527080000003</v>
      </c>
    </row>
    <row r="13" spans="1:19" ht="16" x14ac:dyDescent="0.2">
      <c r="A13" s="97"/>
      <c r="B13" s="95">
        <f>B12+250</f>
        <v>2350</v>
      </c>
      <c r="C13" s="114">
        <f>(B13*C3)-'2022'!F53</f>
        <v>-25461.147292000001</v>
      </c>
      <c r="D13" s="113">
        <f>(B13*D3)-'2022'!F53</f>
        <v>-23111.147292000001</v>
      </c>
      <c r="E13" s="113">
        <f>(B13*E3)-'2022'!F53</f>
        <v>-20761.147292000001</v>
      </c>
      <c r="F13" s="113">
        <f>(B13*F3)-'2022'!F53</f>
        <v>-18411.147292000001</v>
      </c>
      <c r="G13" s="113">
        <f>(B13*G3)-'2022'!F53</f>
        <v>-16061.147292</v>
      </c>
      <c r="H13" s="113">
        <f>(B13*H3)-'2022'!F53</f>
        <v>-13711.147292</v>
      </c>
      <c r="I13" s="113">
        <f>(B13*I3)-'2022'!F53</f>
        <v>-11361.147292</v>
      </c>
      <c r="J13" s="113">
        <f>(B13*J3)-'2022'!F53</f>
        <v>-9011.1472919999997</v>
      </c>
      <c r="K13" s="103">
        <f>(B13*K3)-'2022'!F53</f>
        <v>-6661.1472919999997</v>
      </c>
      <c r="L13" s="99">
        <f>(B13*L3)-'2022'!F53</f>
        <v>-4311.1472919999997</v>
      </c>
      <c r="M13" s="103">
        <f>(B13*M3)-'2022'!F53</f>
        <v>-1961.1472919999997</v>
      </c>
      <c r="N13" s="114">
        <f>(B13*N3)-'2022'!F53</f>
        <v>388.85270800000035</v>
      </c>
      <c r="O13" s="114">
        <f>(B13*O3)-'2022'!F53</f>
        <v>2738.8527080000003</v>
      </c>
      <c r="P13" s="114">
        <f>(B13*P3)-'2022'!F53</f>
        <v>5088.8527080000003</v>
      </c>
      <c r="Q13" s="114">
        <f>(B13*Q3)-'2022'!F53</f>
        <v>7438.8527080000003</v>
      </c>
      <c r="R13" s="114">
        <f>(B13*R3)-'2022'!F53</f>
        <v>9788.8527080000003</v>
      </c>
      <c r="S13" s="114">
        <f>(B13*S3)-'2022'!F53</f>
        <v>12138.852708</v>
      </c>
    </row>
    <row r="14" spans="1:19" ht="16" x14ac:dyDescent="0.2">
      <c r="A14" s="97"/>
      <c r="B14" s="95">
        <f>B13+250</f>
        <v>2600</v>
      </c>
      <c r="C14" s="114">
        <f>(B14*C3)-'2022'!F53</f>
        <v>-26561.147292000001</v>
      </c>
      <c r="D14" s="113">
        <f>(B14*D3)-'2022'!F53</f>
        <v>-23961.147292000001</v>
      </c>
      <c r="E14" s="113">
        <f>(B14*E3)-'2022'!F53</f>
        <v>-21361.147292000001</v>
      </c>
      <c r="F14" s="113">
        <f>(B14*F3)-'2022'!F53</f>
        <v>-18761.147291999998</v>
      </c>
      <c r="G14" s="113">
        <f>(B14*G3)-'2022'!F53</f>
        <v>-16161.147292</v>
      </c>
      <c r="H14" s="113">
        <f>(B14*H3)-'2022'!F53</f>
        <v>-13561.147292</v>
      </c>
      <c r="I14" s="113">
        <f>(B14*I3)-'2022'!F53</f>
        <v>-10961.147292</v>
      </c>
      <c r="J14" s="113">
        <f>(B14*J3)-'2022'!F53</f>
        <v>-8361.1472919999997</v>
      </c>
      <c r="K14" s="103">
        <f>(B14*K3)-'2022'!F53</f>
        <v>-5761.1472919999997</v>
      </c>
      <c r="L14" s="99">
        <f>(B14*L3)-'2022'!F53</f>
        <v>-3161.1472920000015</v>
      </c>
      <c r="M14" s="103">
        <f>(B14*M3)-'2022'!F53</f>
        <v>-561.14729200000147</v>
      </c>
      <c r="N14" s="114">
        <f>(B14*N3)-'2022'!F53</f>
        <v>2038.8527080000003</v>
      </c>
      <c r="O14" s="114">
        <f>(B14*O3)-'2022'!F53</f>
        <v>4638.8527080000003</v>
      </c>
      <c r="P14" s="114">
        <f>(B14*P3)-'2022'!F53</f>
        <v>7238.8527080000003</v>
      </c>
      <c r="Q14" s="114">
        <f>(B14*Q3)-'2022'!F53</f>
        <v>9838.8527080000003</v>
      </c>
      <c r="R14" s="114">
        <f>(B14*R3)-'2022'!F53</f>
        <v>12438.852708</v>
      </c>
      <c r="S14" s="114">
        <f>(B14*S3)-'2022'!F53</f>
        <v>15038.852708</v>
      </c>
    </row>
    <row r="15" spans="1:19" ht="16" x14ac:dyDescent="0.2">
      <c r="A15" s="105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108"/>
      <c r="P15" s="108"/>
      <c r="Q15" s="108"/>
      <c r="R15" s="108"/>
    </row>
    <row r="16" spans="1:19" ht="16" x14ac:dyDescent="0.2">
      <c r="A16" s="105"/>
      <c r="B16" s="109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1"/>
      <c r="O16" s="111"/>
      <c r="P16" s="111"/>
      <c r="Q16" s="111"/>
      <c r="R16" s="111"/>
    </row>
    <row r="17" spans="1:18" ht="16" x14ac:dyDescent="0.2">
      <c r="A17" s="105" t="s">
        <v>70</v>
      </c>
      <c r="B17" s="109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1"/>
      <c r="O17" s="111"/>
      <c r="P17" s="111"/>
      <c r="Q17" s="111"/>
      <c r="R17" s="111"/>
    </row>
    <row r="18" spans="1:18" ht="16" x14ac:dyDescent="0.2">
      <c r="A18" s="105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111"/>
      <c r="P18" s="111"/>
      <c r="Q18" s="111"/>
      <c r="R18" s="111"/>
    </row>
    <row r="19" spans="1:18" ht="16" x14ac:dyDescent="0.2">
      <c r="A19" s="105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1"/>
      <c r="O19" s="111"/>
      <c r="P19" s="111"/>
      <c r="Q19" s="111"/>
      <c r="R19" s="111"/>
    </row>
    <row r="21" spans="1:18" ht="16" x14ac:dyDescent="0.2">
      <c r="C21" s="110"/>
    </row>
  </sheetData>
  <mergeCells count="1">
    <mergeCell ref="J1:L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</vt:lpstr>
      <vt:lpstr>Sensitivity Table</vt:lpstr>
      <vt:lpstr>'2022'!Print_Area</vt:lpstr>
    </vt:vector>
  </TitlesOfParts>
  <Company>ACES, CoAg, AAES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W Runge</dc:creator>
  <cp:lastModifiedBy>Microsoft Office User</cp:lastModifiedBy>
  <cp:lastPrinted>2019-10-01T16:00:42Z</cp:lastPrinted>
  <dcterms:created xsi:type="dcterms:W3CDTF">2010-03-12T14:26:32Z</dcterms:created>
  <dcterms:modified xsi:type="dcterms:W3CDTF">2021-12-08T21:51:42Z</dcterms:modified>
</cp:coreProperties>
</file>