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reemgr/Desktop/2021 Crop Budgets/"/>
    </mc:Choice>
  </mc:AlternateContent>
  <xr:revisionPtr revIDLastSave="0" documentId="8_{77308DBA-2D09-0148-97FD-20E64CCC9D7E}" xr6:coauthVersionLast="47" xr6:coauthVersionMax="47" xr10:uidLastSave="{00000000-0000-0000-0000-000000000000}"/>
  <bookViews>
    <workbookView xWindow="11280" yWindow="3920" windowWidth="35840" windowHeight="20420" xr2:uid="{EEB767B3-D5F0-4483-92E6-364025207160}"/>
  </bookViews>
  <sheets>
    <sheet name="WATERMELON" sheetId="3" r:id="rId1"/>
  </sheets>
  <definedNames>
    <definedName name="_xlnm.Print_Area" localSheetId="0">WATERMELON!$A$1:$G$88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83" i="3" l="1"/>
  <c r="F83" i="3"/>
  <c r="E83" i="3"/>
  <c r="D83" i="3"/>
  <c r="G81" i="3"/>
  <c r="F81" i="3"/>
  <c r="E81" i="3"/>
  <c r="C83" i="3"/>
  <c r="D81" i="3"/>
  <c r="C81" i="3"/>
  <c r="C75" i="3"/>
  <c r="G75" i="3"/>
  <c r="F75" i="3"/>
  <c r="E75" i="3"/>
  <c r="D75" i="3"/>
  <c r="G77" i="3"/>
  <c r="F77" i="3"/>
  <c r="E77" i="3"/>
  <c r="D77" i="3"/>
  <c r="C77" i="3"/>
  <c r="B83" i="3" l="1"/>
  <c r="B81" i="3"/>
  <c r="B75" i="3"/>
  <c r="B77" i="3"/>
  <c r="F34" i="3"/>
  <c r="F33" i="3"/>
  <c r="E41" i="3"/>
  <c r="F28" i="3" l="1"/>
  <c r="E73" i="3"/>
  <c r="F61" i="3"/>
  <c r="F52" i="3"/>
  <c r="F49" i="3"/>
  <c r="F41" i="3"/>
  <c r="F40" i="3"/>
  <c r="F39" i="3"/>
  <c r="F38" i="3"/>
  <c r="F37" i="3"/>
  <c r="F32" i="3"/>
  <c r="F31" i="3"/>
  <c r="F30" i="3"/>
  <c r="F29" i="3"/>
  <c r="F27" i="3"/>
  <c r="F26" i="3"/>
  <c r="F25" i="3"/>
  <c r="F24" i="3"/>
  <c r="F23" i="3"/>
  <c r="F22" i="3"/>
  <c r="F21" i="3"/>
  <c r="F20" i="3"/>
  <c r="F19" i="3"/>
  <c r="F17" i="3"/>
  <c r="F16" i="3"/>
  <c r="F15" i="3"/>
  <c r="F10" i="3"/>
  <c r="D42" i="3" l="1"/>
  <c r="F42" i="3" s="1"/>
  <c r="F44" i="3" s="1"/>
  <c r="C79" i="3" l="1"/>
  <c r="G79" i="3"/>
  <c r="E79" i="3"/>
  <c r="D79" i="3"/>
  <c r="F79" i="3"/>
  <c r="D50" i="3"/>
  <c r="F50" i="3" s="1"/>
  <c r="F55" i="3" s="1"/>
  <c r="F57" i="3" s="1"/>
  <c r="F46" i="3"/>
  <c r="F59" i="3" l="1"/>
  <c r="F63" i="3" s="1"/>
</calcChain>
</file>

<file path=xl/sharedStrings.xml><?xml version="1.0" encoding="utf-8"?>
<sst xmlns="http://schemas.openxmlformats.org/spreadsheetml/2006/main" count="96" uniqueCount="77">
  <si>
    <t>*2021  H2-A labor rates used</t>
  </si>
  <si>
    <t>RETURNS TO LAND AND CAPITAL</t>
  </si>
  <si>
    <t>HOURS</t>
  </si>
  <si>
    <t>OPERATOR LABOR</t>
  </si>
  <si>
    <t>RETURN TO OPERATOR LABOR, LAND, CAPITAL</t>
  </si>
  <si>
    <t>TOTAL COSTS</t>
  </si>
  <si>
    <t>TOTAL FIXED COSTS</t>
  </si>
  <si>
    <t>ACRE</t>
  </si>
  <si>
    <t>MACHINERY</t>
  </si>
  <si>
    <t>LAND OWNERSHIP</t>
  </si>
  <si>
    <t>DOLLARS</t>
  </si>
  <si>
    <t>MISC. OVERHEAD</t>
  </si>
  <si>
    <t>IRRIGATION DEPRECIATION</t>
  </si>
  <si>
    <t>FIXED COSTS</t>
  </si>
  <si>
    <t>INCOME ABOVE VARIABLE COSTS</t>
  </si>
  <si>
    <t>TOTAL VARIABLE COSTS</t>
  </si>
  <si>
    <t>INTEREST ON OPERATING CAPITAL</t>
  </si>
  <si>
    <t>MARKETING</t>
  </si>
  <si>
    <t>HARVEST (HAULING/FUEL)</t>
  </si>
  <si>
    <t>EACH</t>
  </si>
  <si>
    <t>HARVEST LABOR*</t>
  </si>
  <si>
    <t>MACHINERY (TRUCK/TRAILER)</t>
  </si>
  <si>
    <t>HARVEST:</t>
  </si>
  <si>
    <t>CROP INSURANCE</t>
  </si>
  <si>
    <t>LAND RENT</t>
  </si>
  <si>
    <t>IN.-ACRE</t>
  </si>
  <si>
    <t>WATER</t>
  </si>
  <si>
    <t>ROLL</t>
  </si>
  <si>
    <t>DRIP TAPE</t>
  </si>
  <si>
    <t>IRRIGATION SUPPLIES</t>
  </si>
  <si>
    <t>FUNGICIDES</t>
  </si>
  <si>
    <t>INSECTICIDES</t>
  </si>
  <si>
    <t>HERBICIDES</t>
  </si>
  <si>
    <t>MACHINERY (PRE-HARVEST)</t>
  </si>
  <si>
    <t>CWT</t>
  </si>
  <si>
    <t>UNIT</t>
  </si>
  <si>
    <t xml:space="preserve">     POTASSIUM</t>
  </si>
  <si>
    <t xml:space="preserve">     PHOSPHORUS</t>
  </si>
  <si>
    <t xml:space="preserve">     NITROGEN</t>
  </si>
  <si>
    <t>TON</t>
  </si>
  <si>
    <t>LIME</t>
  </si>
  <si>
    <t>SOIL TEST</t>
  </si>
  <si>
    <t>PRE-HARVEST</t>
  </si>
  <si>
    <t>VARIABLE COSTS</t>
  </si>
  <si>
    <t>TOTAL RECEIPTS</t>
  </si>
  <si>
    <t>YOUR FARM</t>
  </si>
  <si>
    <t>TOTAL PER ACRE</t>
  </si>
  <si>
    <t>COST PER UNIT</t>
  </si>
  <si>
    <t>QUANTITY</t>
  </si>
  <si>
    <t xml:space="preserve">Reminder: Your costs and returns will vary. The values listed are intended for use in planning. </t>
  </si>
  <si>
    <t>Note: To customize this budget, you can change the numbers in blue</t>
  </si>
  <si>
    <t>ALABAMA 2021</t>
  </si>
  <si>
    <t>Enterprise Planning Budget Summary</t>
  </si>
  <si>
    <t>ESTIMATED COSTS PER ACRE:</t>
  </si>
  <si>
    <t>INCOME ABOVE VARIBLE COSTS WITH VARYING PRICES AND YIELDS</t>
  </si>
  <si>
    <t>PRICE PER BOX</t>
  </si>
  <si>
    <t>WATERMELONS (`20 lbs each)</t>
  </si>
  <si>
    <t>PLANTS</t>
  </si>
  <si>
    <t>PLASTIC MULCH</t>
  </si>
  <si>
    <t>THOUSAND</t>
  </si>
  <si>
    <t>CRATES</t>
  </si>
  <si>
    <t>CRATE</t>
  </si>
  <si>
    <t xml:space="preserve">CALCIUM NITRATE </t>
  </si>
  <si>
    <t>IRRIGATION LABOR</t>
  </si>
  <si>
    <t>HOUR</t>
  </si>
  <si>
    <t>HAND LABOR</t>
  </si>
  <si>
    <t>(REPAIRS, MAINT., DEPRECIATION)</t>
  </si>
  <si>
    <t>FERTILIZER:</t>
  </si>
  <si>
    <t>YIELD</t>
  </si>
  <si>
    <t>Projected:</t>
  </si>
  <si>
    <t>(-10%)</t>
  </si>
  <si>
    <t>(-15%)</t>
  </si>
  <si>
    <t>(+10%)</t>
  </si>
  <si>
    <t>(+15%)</t>
  </si>
  <si>
    <t>www.aces.edu</t>
  </si>
  <si>
    <r>
      <t xml:space="preserve">WATERMELONS </t>
    </r>
    <r>
      <rPr>
        <sz val="11"/>
        <color theme="1"/>
        <rFont val="Calibri"/>
        <family val="2"/>
        <scheme val="minor"/>
      </rPr>
      <t>IRRIGATED, HAND HARVESTED, FRESH MARKET</t>
    </r>
  </si>
  <si>
    <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8.5"/>
        <color theme="8" tint="-0.499984740745262"/>
        <rFont val="Calibri"/>
        <family val="2"/>
        <scheme val="minor"/>
      </rPr>
      <t>©</t>
    </r>
    <r>
      <rPr>
        <b/>
        <sz val="8.5"/>
        <color theme="8" tint="-0.499984740745262"/>
        <rFont val="Calibri"/>
        <family val="2"/>
        <scheme val="minor"/>
      </rPr>
      <t xml:space="preserve"> 2021 by the Alabama Cooperative Extension System. All rights reserved.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</si>
</sst>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_([$$-409]* #,##0.00_);_([$$-409]* \(#,##0.00\);_([$$-409]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6FF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rgb="FF0066FF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sz val="8.5"/>
      <color theme="8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9">
    <xf numFmtId="0" fontId="0" fillId="0" borderId="0" xfId="0"/>
    <xf numFmtId="0" fontId="0" fillId="2" borderId="0" xfId="0" applyFill="1"/>
    <xf numFmtId="0" fontId="0" fillId="0" borderId="1" xfId="0" applyBorder="1"/>
    <xf numFmtId="164" fontId="0" fillId="0" borderId="1" xfId="0" applyNumberFormat="1" applyBorder="1"/>
    <xf numFmtId="4" fontId="0" fillId="0" borderId="1" xfId="0" applyNumberFormat="1" applyBorder="1"/>
    <xf numFmtId="0" fontId="2" fillId="0" borderId="1" xfId="0" applyFont="1" applyBorder="1"/>
    <xf numFmtId="164" fontId="0" fillId="0" borderId="0" xfId="0" applyNumberFormat="1"/>
    <xf numFmtId="4" fontId="0" fillId="0" borderId="0" xfId="0" applyNumberFormat="1"/>
    <xf numFmtId="164" fontId="3" fillId="0" borderId="0" xfId="0" applyNumberFormat="1" applyFont="1"/>
    <xf numFmtId="4" fontId="3" fillId="0" borderId="0" xfId="0" applyNumberFormat="1" applyFont="1"/>
    <xf numFmtId="0" fontId="0" fillId="0" borderId="2" xfId="0" applyBorder="1"/>
    <xf numFmtId="164" fontId="0" fillId="0" borderId="3" xfId="0" applyNumberFormat="1" applyBorder="1"/>
    <xf numFmtId="0" fontId="4" fillId="0" borderId="0" xfId="0" applyFont="1"/>
    <xf numFmtId="0" fontId="3" fillId="0" borderId="0" xfId="0" applyFont="1"/>
    <xf numFmtId="9" fontId="3" fillId="0" borderId="0" xfId="2" applyFont="1"/>
    <xf numFmtId="0" fontId="3" fillId="2" borderId="0" xfId="0" applyFont="1" applyFill="1"/>
    <xf numFmtId="164" fontId="3" fillId="0" borderId="1" xfId="0" applyNumberFormat="1" applyFont="1" applyBorder="1"/>
    <xf numFmtId="4" fontId="3" fillId="0" borderId="1" xfId="0" applyNumberFormat="1" applyFont="1" applyBorder="1"/>
    <xf numFmtId="164" fontId="5" fillId="0" borderId="0" xfId="0" applyNumberFormat="1" applyFont="1"/>
    <xf numFmtId="164" fontId="0" fillId="2" borderId="0" xfId="0" applyNumberFormat="1" applyFill="1"/>
    <xf numFmtId="4" fontId="3" fillId="2" borderId="0" xfId="0" applyNumberFormat="1" applyFont="1" applyFill="1"/>
    <xf numFmtId="0" fontId="2" fillId="0" borderId="2" xfId="0" applyFont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5" fillId="0" borderId="0" xfId="0" applyFont="1"/>
    <xf numFmtId="0" fontId="2" fillId="0" borderId="0" xfId="0" applyFont="1"/>
    <xf numFmtId="0" fontId="0" fillId="0" borderId="0" xfId="0" applyAlignment="1">
      <alignment horizontal="right" wrapText="1"/>
    </xf>
    <xf numFmtId="0" fontId="0" fillId="0" borderId="0" xfId="0" applyAlignment="1">
      <alignment horizontal="left" indent="1"/>
    </xf>
    <xf numFmtId="0" fontId="6" fillId="0" borderId="0" xfId="0" applyFont="1"/>
    <xf numFmtId="0" fontId="2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9" xfId="0" applyFont="1" applyBorder="1" applyAlignment="1">
      <alignment horizontal="center"/>
    </xf>
    <xf numFmtId="0" fontId="0" fillId="0" borderId="12" xfId="0" applyBorder="1"/>
    <xf numFmtId="165" fontId="0" fillId="0" borderId="2" xfId="1" applyNumberFormat="1" applyFont="1" applyBorder="1" applyAlignment="1">
      <alignment horizontal="left" indent="2"/>
    </xf>
    <xf numFmtId="165" fontId="0" fillId="0" borderId="13" xfId="1" applyNumberFormat="1" applyFont="1" applyBorder="1" applyAlignment="1">
      <alignment horizontal="left" indent="2"/>
    </xf>
    <xf numFmtId="0" fontId="0" fillId="0" borderId="14" xfId="0" applyBorder="1" applyAlignment="1">
      <alignment horizontal="center"/>
    </xf>
    <xf numFmtId="165" fontId="0" fillId="0" borderId="0" xfId="0" applyNumberFormat="1"/>
    <xf numFmtId="165" fontId="0" fillId="0" borderId="8" xfId="0" applyNumberFormat="1" applyBorder="1"/>
    <xf numFmtId="165" fontId="7" fillId="0" borderId="0" xfId="0" applyNumberFormat="1" applyFont="1"/>
    <xf numFmtId="0" fontId="0" fillId="0" borderId="15" xfId="0" applyBorder="1" applyAlignment="1">
      <alignment horizontal="center"/>
    </xf>
    <xf numFmtId="165" fontId="0" fillId="0" borderId="16" xfId="0" applyNumberFormat="1" applyBorder="1"/>
    <xf numFmtId="165" fontId="0" fillId="0" borderId="17" xfId="0" applyNumberFormat="1" applyBorder="1"/>
    <xf numFmtId="0" fontId="0" fillId="0" borderId="0" xfId="0" applyAlignment="1">
      <alignment horizontal="left" indent="2"/>
    </xf>
    <xf numFmtId="0" fontId="0" fillId="0" borderId="14" xfId="0" applyBorder="1"/>
    <xf numFmtId="165" fontId="0" fillId="0" borderId="0" xfId="1" applyNumberFormat="1" applyFont="1" applyBorder="1" applyAlignment="1">
      <alignment horizontal="left" indent="2"/>
    </xf>
    <xf numFmtId="165" fontId="0" fillId="0" borderId="8" xfId="1" applyNumberFormat="1" applyFont="1" applyBorder="1" applyAlignment="1">
      <alignment horizontal="left" indent="2"/>
    </xf>
    <xf numFmtId="0" fontId="0" fillId="0" borderId="14" xfId="0" applyBorder="1" applyAlignment="1">
      <alignment horizontal="left"/>
    </xf>
    <xf numFmtId="165" fontId="0" fillId="0" borderId="2" xfId="0" applyNumberFormat="1" applyBorder="1"/>
    <xf numFmtId="165" fontId="0" fillId="0" borderId="0" xfId="0" applyNumberFormat="1" applyFont="1" applyBorder="1"/>
    <xf numFmtId="0" fontId="9" fillId="0" borderId="0" xfId="0" applyFont="1" applyAlignment="1">
      <alignment vertical="center" wrapText="1"/>
    </xf>
    <xf numFmtId="0" fontId="8" fillId="0" borderId="0" xfId="3" applyAlignment="1">
      <alignment vertical="center"/>
    </xf>
    <xf numFmtId="0" fontId="2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3" applyAlignment="1">
      <alignment horizontal="center" vertical="center"/>
    </xf>
    <xf numFmtId="0" fontId="2" fillId="0" borderId="0" xfId="0" applyFont="1" applyAlignment="1">
      <alignment horizontal="left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7</xdr:col>
      <xdr:colOff>5057</xdr:colOff>
      <xdr:row>5</xdr:row>
      <xdr:rowOff>54071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811ED4-C5BC-5F44-92AA-DE4B0359E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5167" y="381000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E6630-7FCE-4053-93D1-C7E21D9EBD80}">
  <sheetPr>
    <pageSetUpPr fitToPage="1"/>
  </sheetPr>
  <dimension ref="A1:H93"/>
  <sheetViews>
    <sheetView tabSelected="1" topLeftCell="A67" zoomScale="60" zoomScaleNormal="60" workbookViewId="0">
      <selection activeCell="A86" sqref="A86:G87"/>
    </sheetView>
  </sheetViews>
  <sheetFormatPr baseColWidth="10" defaultColWidth="8.83203125" defaultRowHeight="15" x14ac:dyDescent="0.2"/>
  <cols>
    <col min="1" max="1" width="3.5" customWidth="1"/>
    <col min="2" max="2" width="35.83203125" customWidth="1"/>
    <col min="3" max="3" width="12.6640625" customWidth="1"/>
    <col min="4" max="7" width="15.6640625" customWidth="1"/>
  </cols>
  <sheetData>
    <row r="1" spans="1:8" x14ac:dyDescent="0.2">
      <c r="A1" t="s">
        <v>52</v>
      </c>
      <c r="F1" t="s">
        <v>51</v>
      </c>
    </row>
    <row r="3" spans="1:8" x14ac:dyDescent="0.2">
      <c r="A3" s="58" t="s">
        <v>75</v>
      </c>
      <c r="B3" s="58"/>
      <c r="C3" s="58"/>
      <c r="D3" s="58"/>
    </row>
    <row r="4" spans="1:8" x14ac:dyDescent="0.2">
      <c r="A4" s="23" t="s">
        <v>50</v>
      </c>
    </row>
    <row r="5" spans="1:8" x14ac:dyDescent="0.2">
      <c r="A5" t="s">
        <v>49</v>
      </c>
    </row>
    <row r="7" spans="1:8" x14ac:dyDescent="0.2">
      <c r="A7" s="24" t="s">
        <v>53</v>
      </c>
    </row>
    <row r="8" spans="1:8" ht="30" customHeight="1" x14ac:dyDescent="0.2">
      <c r="C8" s="22" t="s">
        <v>35</v>
      </c>
      <c r="D8" s="22" t="s">
        <v>48</v>
      </c>
      <c r="E8" s="22" t="s">
        <v>47</v>
      </c>
      <c r="F8" s="22" t="s">
        <v>46</v>
      </c>
      <c r="G8" s="21" t="s">
        <v>45</v>
      </c>
      <c r="H8" s="25"/>
    </row>
    <row r="9" spans="1:8" x14ac:dyDescent="0.2">
      <c r="A9" s="12" t="s">
        <v>44</v>
      </c>
      <c r="D9" s="7"/>
      <c r="E9" s="6"/>
      <c r="F9" s="6"/>
    </row>
    <row r="10" spans="1:8" x14ac:dyDescent="0.2">
      <c r="B10" t="s">
        <v>56</v>
      </c>
      <c r="C10" t="s">
        <v>19</v>
      </c>
      <c r="D10" s="9">
        <v>1800</v>
      </c>
      <c r="E10" s="8">
        <v>3.5</v>
      </c>
      <c r="F10" s="6">
        <f>D10*E10</f>
        <v>6300</v>
      </c>
      <c r="G10" s="10"/>
    </row>
    <row r="11" spans="1:8" x14ac:dyDescent="0.2">
      <c r="D11" s="9"/>
      <c r="E11" s="6"/>
      <c r="F11" s="6"/>
    </row>
    <row r="12" spans="1:8" x14ac:dyDescent="0.2">
      <c r="A12" s="1"/>
      <c r="B12" s="1"/>
      <c r="C12" s="1"/>
      <c r="D12" s="20"/>
      <c r="E12" s="19"/>
      <c r="F12" s="19"/>
      <c r="G12" s="1"/>
    </row>
    <row r="13" spans="1:8" x14ac:dyDescent="0.2">
      <c r="A13" t="s">
        <v>43</v>
      </c>
      <c r="D13" s="9"/>
      <c r="E13" s="6"/>
      <c r="F13" s="6"/>
    </row>
    <row r="14" spans="1:8" x14ac:dyDescent="0.2">
      <c r="B14" s="12" t="s">
        <v>42</v>
      </c>
      <c r="D14" s="9"/>
      <c r="E14" s="6"/>
      <c r="F14" s="6"/>
    </row>
    <row r="15" spans="1:8" x14ac:dyDescent="0.2">
      <c r="B15" t="s">
        <v>41</v>
      </c>
      <c r="C15" t="s">
        <v>7</v>
      </c>
      <c r="D15" s="9">
        <v>1</v>
      </c>
      <c r="E15" s="8">
        <v>7</v>
      </c>
      <c r="F15" s="6">
        <f>D15*E15</f>
        <v>7</v>
      </c>
      <c r="G15" s="10"/>
    </row>
    <row r="16" spans="1:8" x14ac:dyDescent="0.2">
      <c r="B16" t="s">
        <v>57</v>
      </c>
      <c r="C16" t="s">
        <v>59</v>
      </c>
      <c r="D16" s="9">
        <v>2</v>
      </c>
      <c r="E16" s="8">
        <v>186</v>
      </c>
      <c r="F16" s="6">
        <f t="shared" ref="F16:F42" si="0">D16*E16</f>
        <v>372</v>
      </c>
      <c r="G16" s="2"/>
    </row>
    <row r="17" spans="2:7" x14ac:dyDescent="0.2">
      <c r="B17" t="s">
        <v>40</v>
      </c>
      <c r="C17" t="s">
        <v>39</v>
      </c>
      <c r="D17" s="9">
        <v>1</v>
      </c>
      <c r="E17" s="8">
        <v>40</v>
      </c>
      <c r="F17" s="6">
        <f t="shared" si="0"/>
        <v>40</v>
      </c>
      <c r="G17" s="2"/>
    </row>
    <row r="18" spans="2:7" x14ac:dyDescent="0.2">
      <c r="B18" t="s">
        <v>67</v>
      </c>
      <c r="D18" s="9"/>
      <c r="E18" s="8"/>
      <c r="F18" s="6"/>
    </row>
    <row r="19" spans="2:7" x14ac:dyDescent="0.2">
      <c r="B19" t="s">
        <v>38</v>
      </c>
      <c r="C19" t="s">
        <v>35</v>
      </c>
      <c r="D19" s="9">
        <v>0</v>
      </c>
      <c r="E19" s="8">
        <v>0.43</v>
      </c>
      <c r="F19" s="6">
        <f t="shared" si="0"/>
        <v>0</v>
      </c>
      <c r="G19" s="10"/>
    </row>
    <row r="20" spans="2:7" x14ac:dyDescent="0.2">
      <c r="B20" t="s">
        <v>37</v>
      </c>
      <c r="C20" t="s">
        <v>35</v>
      </c>
      <c r="D20" s="9">
        <v>141</v>
      </c>
      <c r="E20" s="8">
        <v>0.38</v>
      </c>
      <c r="F20" s="6">
        <f t="shared" si="0"/>
        <v>53.58</v>
      </c>
      <c r="G20" s="2"/>
    </row>
    <row r="21" spans="2:7" x14ac:dyDescent="0.2">
      <c r="B21" t="s">
        <v>36</v>
      </c>
      <c r="C21" t="s">
        <v>35</v>
      </c>
      <c r="D21" s="9">
        <v>240</v>
      </c>
      <c r="E21" s="8">
        <v>0.33</v>
      </c>
      <c r="F21" s="6">
        <f t="shared" si="0"/>
        <v>79.2</v>
      </c>
      <c r="G21" s="2"/>
    </row>
    <row r="22" spans="2:7" x14ac:dyDescent="0.2">
      <c r="B22" s="44" t="s">
        <v>62</v>
      </c>
      <c r="C22" t="s">
        <v>34</v>
      </c>
      <c r="D22" s="9">
        <v>7.2</v>
      </c>
      <c r="E22" s="8">
        <v>50</v>
      </c>
      <c r="F22" s="6">
        <f t="shared" si="0"/>
        <v>360</v>
      </c>
      <c r="G22" s="2"/>
    </row>
    <row r="23" spans="2:7" x14ac:dyDescent="0.2">
      <c r="B23" t="s">
        <v>33</v>
      </c>
      <c r="C23" t="s">
        <v>7</v>
      </c>
      <c r="D23" s="9">
        <v>1</v>
      </c>
      <c r="E23" s="8">
        <v>73.63</v>
      </c>
      <c r="F23" s="6">
        <f t="shared" si="0"/>
        <v>73.63</v>
      </c>
      <c r="G23" s="10"/>
    </row>
    <row r="24" spans="2:7" x14ac:dyDescent="0.2">
      <c r="B24" t="s">
        <v>32</v>
      </c>
      <c r="C24" t="s">
        <v>7</v>
      </c>
      <c r="D24" s="9">
        <v>1</v>
      </c>
      <c r="E24" s="8">
        <v>30</v>
      </c>
      <c r="F24" s="6">
        <f t="shared" si="0"/>
        <v>30</v>
      </c>
      <c r="G24" s="2"/>
    </row>
    <row r="25" spans="2:7" x14ac:dyDescent="0.2">
      <c r="B25" t="s">
        <v>31</v>
      </c>
      <c r="C25" t="s">
        <v>7</v>
      </c>
      <c r="D25" s="9">
        <v>1</v>
      </c>
      <c r="E25" s="8">
        <v>16</v>
      </c>
      <c r="F25" s="6">
        <f t="shared" si="0"/>
        <v>16</v>
      </c>
      <c r="G25" s="2"/>
    </row>
    <row r="26" spans="2:7" x14ac:dyDescent="0.2">
      <c r="B26" t="s">
        <v>30</v>
      </c>
      <c r="C26" t="s">
        <v>7</v>
      </c>
      <c r="D26" s="9">
        <v>1</v>
      </c>
      <c r="E26" s="8">
        <v>105</v>
      </c>
      <c r="F26" s="6">
        <f t="shared" si="0"/>
        <v>105</v>
      </c>
      <c r="G26" s="2"/>
    </row>
    <row r="27" spans="2:7" x14ac:dyDescent="0.2">
      <c r="B27" t="s">
        <v>29</v>
      </c>
      <c r="C27" t="s">
        <v>7</v>
      </c>
      <c r="D27" s="9">
        <v>1</v>
      </c>
      <c r="E27" s="8">
        <v>288.93</v>
      </c>
      <c r="F27" s="6">
        <f t="shared" si="0"/>
        <v>288.93</v>
      </c>
      <c r="G27" s="10"/>
    </row>
    <row r="28" spans="2:7" x14ac:dyDescent="0.2">
      <c r="B28" t="s">
        <v>58</v>
      </c>
      <c r="C28" t="s">
        <v>27</v>
      </c>
      <c r="D28" s="9">
        <v>1.5</v>
      </c>
      <c r="E28" s="8">
        <v>285</v>
      </c>
      <c r="F28" s="6">
        <f t="shared" si="0"/>
        <v>427.5</v>
      </c>
      <c r="G28" s="10"/>
    </row>
    <row r="29" spans="2:7" x14ac:dyDescent="0.2">
      <c r="B29" t="s">
        <v>28</v>
      </c>
      <c r="C29" t="s">
        <v>27</v>
      </c>
      <c r="D29" s="9">
        <v>1</v>
      </c>
      <c r="E29" s="8">
        <v>175</v>
      </c>
      <c r="F29" s="6">
        <f t="shared" si="0"/>
        <v>175</v>
      </c>
      <c r="G29" s="10"/>
    </row>
    <row r="30" spans="2:7" x14ac:dyDescent="0.2">
      <c r="B30" t="s">
        <v>26</v>
      </c>
      <c r="C30" t="s">
        <v>25</v>
      </c>
      <c r="D30" s="9"/>
      <c r="E30" s="8">
        <v>0</v>
      </c>
      <c r="F30" s="6">
        <f t="shared" si="0"/>
        <v>0</v>
      </c>
      <c r="G30" s="10"/>
    </row>
    <row r="31" spans="2:7" x14ac:dyDescent="0.2">
      <c r="B31" t="s">
        <v>24</v>
      </c>
      <c r="C31" t="s">
        <v>7</v>
      </c>
      <c r="D31" s="9">
        <v>1</v>
      </c>
      <c r="E31" s="8">
        <v>100</v>
      </c>
      <c r="F31" s="6">
        <f>D31*E31</f>
        <v>100</v>
      </c>
      <c r="G31" s="2"/>
    </row>
    <row r="32" spans="2:7" x14ac:dyDescent="0.2">
      <c r="B32" t="s">
        <v>23</v>
      </c>
      <c r="C32" t="s">
        <v>7</v>
      </c>
      <c r="D32" s="9">
        <v>1</v>
      </c>
      <c r="E32" s="8">
        <v>0</v>
      </c>
      <c r="F32" s="6">
        <f>D32*E32</f>
        <v>0</v>
      </c>
      <c r="G32" s="2"/>
    </row>
    <row r="33" spans="1:7" x14ac:dyDescent="0.2">
      <c r="B33" t="s">
        <v>63</v>
      </c>
      <c r="C33" t="s">
        <v>64</v>
      </c>
      <c r="D33" s="9">
        <v>10</v>
      </c>
      <c r="E33" s="8">
        <v>12</v>
      </c>
      <c r="F33" s="6">
        <f>D33*E33</f>
        <v>120</v>
      </c>
      <c r="G33" s="2"/>
    </row>
    <row r="34" spans="1:7" x14ac:dyDescent="0.2">
      <c r="B34" t="s">
        <v>65</v>
      </c>
      <c r="C34" t="s">
        <v>64</v>
      </c>
      <c r="D34" s="9">
        <v>10</v>
      </c>
      <c r="E34" s="8">
        <v>12</v>
      </c>
      <c r="F34" s="6">
        <f>D34*E34</f>
        <v>120</v>
      </c>
      <c r="G34" s="10"/>
    </row>
    <row r="35" spans="1:7" x14ac:dyDescent="0.2">
      <c r="D35" s="9"/>
      <c r="E35" s="8"/>
      <c r="F35" s="6"/>
    </row>
    <row r="36" spans="1:7" x14ac:dyDescent="0.2">
      <c r="B36" s="12" t="s">
        <v>22</v>
      </c>
      <c r="D36" s="9"/>
      <c r="E36" s="18"/>
      <c r="F36" s="6"/>
    </row>
    <row r="37" spans="1:7" x14ac:dyDescent="0.2">
      <c r="B37" t="s">
        <v>21</v>
      </c>
      <c r="C37" t="s">
        <v>7</v>
      </c>
      <c r="D37" s="9">
        <v>1</v>
      </c>
      <c r="E37" s="8">
        <v>40.479999999999997</v>
      </c>
      <c r="F37" s="6">
        <f t="shared" si="0"/>
        <v>40.479999999999997</v>
      </c>
      <c r="G37" s="10"/>
    </row>
    <row r="38" spans="1:7" x14ac:dyDescent="0.2">
      <c r="B38" t="s">
        <v>20</v>
      </c>
      <c r="C38" t="s">
        <v>2</v>
      </c>
      <c r="D38" s="9">
        <v>44</v>
      </c>
      <c r="E38" s="8">
        <v>12</v>
      </c>
      <c r="F38" s="6">
        <f t="shared" si="0"/>
        <v>528</v>
      </c>
      <c r="G38" s="2"/>
    </row>
    <row r="39" spans="1:7" x14ac:dyDescent="0.2">
      <c r="B39" t="s">
        <v>60</v>
      </c>
      <c r="C39" t="s">
        <v>19</v>
      </c>
      <c r="D39" s="9">
        <v>50</v>
      </c>
      <c r="E39" s="8">
        <v>22</v>
      </c>
      <c r="F39" s="6">
        <f>D39*E39</f>
        <v>1100</v>
      </c>
      <c r="G39" s="2"/>
    </row>
    <row r="40" spans="1:7" x14ac:dyDescent="0.2">
      <c r="B40" t="s">
        <v>18</v>
      </c>
      <c r="C40" t="s">
        <v>61</v>
      </c>
      <c r="D40" s="9">
        <v>50</v>
      </c>
      <c r="E40" s="8">
        <v>0.98</v>
      </c>
      <c r="F40" s="6">
        <f t="shared" si="0"/>
        <v>49</v>
      </c>
      <c r="G40" s="2"/>
    </row>
    <row r="41" spans="1:7" x14ac:dyDescent="0.2">
      <c r="B41" t="s">
        <v>17</v>
      </c>
      <c r="C41" t="s">
        <v>61</v>
      </c>
      <c r="D41" s="9">
        <v>50</v>
      </c>
      <c r="E41" s="8">
        <f>0.1*E10</f>
        <v>0.35000000000000003</v>
      </c>
      <c r="F41" s="6">
        <f t="shared" si="0"/>
        <v>17.5</v>
      </c>
      <c r="G41" s="2"/>
    </row>
    <row r="42" spans="1:7" x14ac:dyDescent="0.2">
      <c r="B42" t="s">
        <v>16</v>
      </c>
      <c r="C42" t="s">
        <v>10</v>
      </c>
      <c r="D42" s="9">
        <f>(SUM(F15:F41)*6/12)</f>
        <v>2051.41</v>
      </c>
      <c r="E42" s="14">
        <v>0.04</v>
      </c>
      <c r="F42" s="6">
        <f t="shared" si="0"/>
        <v>82.056399999999996</v>
      </c>
      <c r="G42" s="10"/>
    </row>
    <row r="43" spans="1:7" x14ac:dyDescent="0.2">
      <c r="D43" s="9"/>
      <c r="E43" s="8"/>
      <c r="F43" s="6"/>
    </row>
    <row r="44" spans="1:7" ht="16" thickBot="1" x14ac:dyDescent="0.25">
      <c r="A44" s="12" t="s">
        <v>15</v>
      </c>
      <c r="D44" s="9"/>
      <c r="E44" s="8"/>
      <c r="F44" s="11">
        <f>SUM(F15:F42)</f>
        <v>4184.8764000000001</v>
      </c>
      <c r="G44" s="10"/>
    </row>
    <row r="45" spans="1:7" ht="16" thickTop="1" x14ac:dyDescent="0.2">
      <c r="D45" s="9"/>
      <c r="E45" s="8"/>
      <c r="F45" s="6"/>
    </row>
    <row r="46" spans="1:7" x14ac:dyDescent="0.2">
      <c r="A46" s="5" t="s">
        <v>14</v>
      </c>
      <c r="B46" s="2"/>
      <c r="C46" s="2"/>
      <c r="D46" s="17"/>
      <c r="E46" s="16"/>
      <c r="F46" s="3">
        <f>F10-F44</f>
        <v>2115.1235999999999</v>
      </c>
      <c r="G46" s="2"/>
    </row>
    <row r="47" spans="1:7" x14ac:dyDescent="0.2">
      <c r="A47" s="1"/>
      <c r="B47" s="1"/>
      <c r="C47" s="1"/>
      <c r="D47" s="15"/>
      <c r="E47" s="15"/>
      <c r="F47" s="1"/>
      <c r="G47" s="1"/>
    </row>
    <row r="48" spans="1:7" x14ac:dyDescent="0.2">
      <c r="A48" t="s">
        <v>13</v>
      </c>
      <c r="D48" s="9"/>
      <c r="E48" s="8"/>
      <c r="F48" s="6"/>
    </row>
    <row r="49" spans="1:7" x14ac:dyDescent="0.2">
      <c r="B49" t="s">
        <v>12</v>
      </c>
      <c r="C49" t="s">
        <v>7</v>
      </c>
      <c r="D49" s="9">
        <v>1</v>
      </c>
      <c r="E49" s="8">
        <v>33</v>
      </c>
      <c r="F49" s="6">
        <f>D49*E49</f>
        <v>33</v>
      </c>
      <c r="G49" s="10"/>
    </row>
    <row r="50" spans="1:7" x14ac:dyDescent="0.2">
      <c r="B50" t="s">
        <v>11</v>
      </c>
      <c r="C50" t="s">
        <v>10</v>
      </c>
      <c r="D50" s="9">
        <f>F44</f>
        <v>4184.8764000000001</v>
      </c>
      <c r="E50" s="14">
        <v>7.0000000000000007E-2</v>
      </c>
      <c r="F50" s="6">
        <f>D50*E50</f>
        <v>292.94134800000006</v>
      </c>
      <c r="G50" s="10"/>
    </row>
    <row r="51" spans="1:7" x14ac:dyDescent="0.2">
      <c r="B51" t="s">
        <v>9</v>
      </c>
      <c r="D51" s="9"/>
      <c r="E51" s="14"/>
      <c r="F51" s="6"/>
      <c r="G51" s="10"/>
    </row>
    <row r="52" spans="1:7" x14ac:dyDescent="0.2">
      <c r="B52" t="s">
        <v>8</v>
      </c>
      <c r="C52" t="s">
        <v>7</v>
      </c>
      <c r="D52" s="9">
        <v>1</v>
      </c>
      <c r="E52" s="8">
        <v>97.05</v>
      </c>
      <c r="F52" s="6">
        <f>D52*E52</f>
        <v>97.05</v>
      </c>
      <c r="G52" s="2"/>
    </row>
    <row r="53" spans="1:7" x14ac:dyDescent="0.2">
      <c r="B53" s="26" t="s">
        <v>66</v>
      </c>
      <c r="D53" s="13"/>
      <c r="E53" s="13"/>
    </row>
    <row r="54" spans="1:7" x14ac:dyDescent="0.2">
      <c r="D54" s="9"/>
      <c r="E54" s="8"/>
      <c r="F54" s="6"/>
    </row>
    <row r="55" spans="1:7" ht="16" thickBot="1" x14ac:dyDescent="0.25">
      <c r="A55" s="12" t="s">
        <v>6</v>
      </c>
      <c r="D55" s="9"/>
      <c r="E55" s="8"/>
      <c r="F55" s="11">
        <f>SUM(F49:F52)</f>
        <v>422.99134800000007</v>
      </c>
      <c r="G55" s="10"/>
    </row>
    <row r="56" spans="1:7" ht="16" thickTop="1" x14ac:dyDescent="0.2">
      <c r="D56" s="9"/>
      <c r="E56" s="8"/>
      <c r="F56" s="6"/>
    </row>
    <row r="57" spans="1:7" ht="16" thickBot="1" x14ac:dyDescent="0.25">
      <c r="A57" s="12" t="s">
        <v>5</v>
      </c>
      <c r="D57" s="9"/>
      <c r="E57" s="8"/>
      <c r="F57" s="11">
        <f>SUM(F44+F55)</f>
        <v>4607.8677480000006</v>
      </c>
      <c r="G57" s="10"/>
    </row>
    <row r="58" spans="1:7" ht="16" thickTop="1" x14ac:dyDescent="0.2">
      <c r="D58" s="9"/>
      <c r="E58" s="8"/>
      <c r="F58" s="6"/>
    </row>
    <row r="59" spans="1:7" x14ac:dyDescent="0.2">
      <c r="A59" t="s">
        <v>4</v>
      </c>
      <c r="D59" s="9"/>
      <c r="E59" s="8"/>
      <c r="F59" s="6">
        <f>F10-F57</f>
        <v>1692.1322519999994</v>
      </c>
      <c r="G59" s="10"/>
    </row>
    <row r="60" spans="1:7" x14ac:dyDescent="0.2">
      <c r="D60" s="9"/>
      <c r="E60" s="8"/>
      <c r="F60" s="6"/>
    </row>
    <row r="61" spans="1:7" x14ac:dyDescent="0.2">
      <c r="A61" t="s">
        <v>3</v>
      </c>
      <c r="C61" t="s">
        <v>2</v>
      </c>
      <c r="D61" s="9">
        <v>10</v>
      </c>
      <c r="E61" s="8">
        <v>15</v>
      </c>
      <c r="F61" s="6">
        <f>D61*E61</f>
        <v>150</v>
      </c>
    </row>
    <row r="62" spans="1:7" x14ac:dyDescent="0.2">
      <c r="D62" s="7"/>
      <c r="E62" s="6"/>
      <c r="F62" s="6"/>
    </row>
    <row r="63" spans="1:7" x14ac:dyDescent="0.2">
      <c r="A63" s="5" t="s">
        <v>1</v>
      </c>
      <c r="B63" s="2"/>
      <c r="C63" s="2"/>
      <c r="D63" s="4"/>
      <c r="E63" s="3"/>
      <c r="F63" s="3">
        <f>F59-F61</f>
        <v>1542.1322519999994</v>
      </c>
      <c r="G63" s="2"/>
    </row>
    <row r="65" spans="1:7" x14ac:dyDescent="0.2">
      <c r="A65" s="1"/>
      <c r="B65" s="1"/>
      <c r="C65" s="1"/>
      <c r="D65" s="1"/>
      <c r="E65" s="1"/>
      <c r="F65" s="1"/>
      <c r="G65" s="1"/>
    </row>
    <row r="66" spans="1:7" x14ac:dyDescent="0.2">
      <c r="A66" t="s">
        <v>0</v>
      </c>
    </row>
    <row r="69" spans="1:7" ht="16" thickBot="1" x14ac:dyDescent="0.25">
      <c r="A69" s="27"/>
    </row>
    <row r="70" spans="1:7" x14ac:dyDescent="0.2">
      <c r="B70" s="28" t="s">
        <v>54</v>
      </c>
      <c r="C70" s="29"/>
      <c r="D70" s="29"/>
      <c r="E70" s="29"/>
      <c r="F70" s="29"/>
      <c r="G70" s="30"/>
    </row>
    <row r="71" spans="1:7" x14ac:dyDescent="0.2">
      <c r="B71" s="31"/>
      <c r="G71" s="32"/>
    </row>
    <row r="72" spans="1:7" x14ac:dyDescent="0.2">
      <c r="B72" s="33" t="s">
        <v>68</v>
      </c>
      <c r="C72" s="53" t="s">
        <v>55</v>
      </c>
      <c r="D72" s="54"/>
      <c r="E72" s="54"/>
      <c r="F72" s="54"/>
      <c r="G72" s="55"/>
    </row>
    <row r="73" spans="1:7" x14ac:dyDescent="0.2">
      <c r="B73" s="34"/>
      <c r="C73" s="35">
        <v>3</v>
      </c>
      <c r="D73" s="35">
        <v>3.25</v>
      </c>
      <c r="E73" s="35">
        <f>E10</f>
        <v>3.5</v>
      </c>
      <c r="F73" s="35">
        <v>3.75</v>
      </c>
      <c r="G73" s="36">
        <v>4</v>
      </c>
    </row>
    <row r="74" spans="1:7" x14ac:dyDescent="0.2">
      <c r="B74" s="45" t="s">
        <v>71</v>
      </c>
      <c r="C74" s="46"/>
      <c r="D74" s="46"/>
      <c r="E74" s="46"/>
      <c r="F74" s="46"/>
      <c r="G74" s="47"/>
    </row>
    <row r="75" spans="1:7" x14ac:dyDescent="0.2">
      <c r="B75" s="37">
        <f>(B79*0.85)</f>
        <v>1530</v>
      </c>
      <c r="C75" s="38">
        <f>(($B$75*C$73))-($F$44-$F$39-$F$40-$F$41)-(40*$E$39)-(40*$E$40)-(40*$E$41)</f>
        <v>638.42359999999985</v>
      </c>
      <c r="D75" s="38">
        <f>(($B$75*D$73))-($F$44-$F$39-$F$40-$F$41)-(40*$E$39)-(40*$E$40)-(40*$E$41)</f>
        <v>1020.9235999999999</v>
      </c>
      <c r="E75" s="38">
        <f>(($B$75*E$73))-($F$44-$F$39-$F$40-$F$41)-(40*$E$39)-(40*$E$40)-(40*$E$41)</f>
        <v>1403.4235999999999</v>
      </c>
      <c r="F75" s="38">
        <f>(($B$75*F$73))-($F$44-$F$39-$F$40-$F$41)-(40*$E$39)-(40*$E$40)-(40*$E$41)</f>
        <v>1785.9235999999999</v>
      </c>
      <c r="G75" s="39">
        <f>(($B$75*G$73))-($F$44-$F$39-$F$40-$F$41)-(40*$E$39)-(40*$E$40)-(40*$E$41)</f>
        <v>2168.4236000000001</v>
      </c>
    </row>
    <row r="76" spans="1:7" x14ac:dyDescent="0.2">
      <c r="B76" s="48" t="s">
        <v>70</v>
      </c>
      <c r="C76" s="38"/>
      <c r="D76" s="38"/>
      <c r="E76" s="38"/>
      <c r="F76" s="38"/>
      <c r="G76" s="39"/>
    </row>
    <row r="77" spans="1:7" x14ac:dyDescent="0.2">
      <c r="B77" s="37">
        <f>B79*0.9</f>
        <v>1620</v>
      </c>
      <c r="C77" s="38">
        <f>(($B77*C$73))-($F$44-$F$39-$F$40-$F$41)-(45*$E$39)-(45*$E$40)-(45*$E$41)</f>
        <v>791.77359999999987</v>
      </c>
      <c r="D77" s="38">
        <f>(($B77*D$73))-($F$44-$F$39-$F$40-$F$41)-(45*$E$39)-(45*$E$40)-(45*$E$41)</f>
        <v>1196.7736</v>
      </c>
      <c r="E77" s="38">
        <f>(($B77*E$73))-($F$44-$F$39-$F$40-$F$41)-(45*$E$39)-(45*$E$40)-(45*$E$41)</f>
        <v>1601.7736</v>
      </c>
      <c r="F77" s="38">
        <f>(($B77*F$73))-($F$44-$F$39-$F$40-$F$41)-(45*$E$39)-(45*$E$40)-(45*$E$41)</f>
        <v>2006.7736</v>
      </c>
      <c r="G77" s="39">
        <f>(($B77*G$73))-($F$44-$F$39-$F$40-$F$41)-(45*$E$39)-(45*$E$40)-(45*$E$41)</f>
        <v>2411.7736</v>
      </c>
    </row>
    <row r="78" spans="1:7" x14ac:dyDescent="0.2">
      <c r="B78" s="48" t="s">
        <v>69</v>
      </c>
      <c r="C78" s="38"/>
      <c r="D78" s="38"/>
      <c r="E78" s="38"/>
      <c r="F78" s="38"/>
      <c r="G78" s="39"/>
    </row>
    <row r="79" spans="1:7" x14ac:dyDescent="0.2">
      <c r="B79" s="37">
        <v>1800</v>
      </c>
      <c r="C79" s="38">
        <f>(($B79*C$73))-($F$44-$F$39-$F$41-$F$40)-($D$39*$E$39)-($D$40*$E$40)-($D$41*$E$41)</f>
        <v>1215.1235999999999</v>
      </c>
      <c r="D79" s="38">
        <f>(($B79*D$73))-($F$44-$F$39-$F$41-$F$40)-($D$39*$E$39)-($D$40*$E$40)-($D$41*$E$41)</f>
        <v>1665.1235999999999</v>
      </c>
      <c r="E79" s="49">
        <f>(($B79*E$73))-($F$44-$F$39-$F$41-$F$40)-($D$39*$E$39)-($D$40*$E$40)-($D$41*$E$41)</f>
        <v>2115.1235999999999</v>
      </c>
      <c r="F79" s="38">
        <f>(($B79*F$73))-($F$44-$F$39-$F$41-$F$40)-($D$39*$E$39)-($D$40*$E$40)-($D$41*$E$41)</f>
        <v>2565.1235999999999</v>
      </c>
      <c r="G79" s="39">
        <f>(($B79*G$73))-($F$44-$F$39-$F$41-$F$40)-($D$39*$E$39)-($D$40*$E$40)-($D$41*$E$41)</f>
        <v>3015.1235999999999</v>
      </c>
    </row>
    <row r="80" spans="1:7" x14ac:dyDescent="0.2">
      <c r="B80" s="48" t="s">
        <v>72</v>
      </c>
      <c r="C80" s="38"/>
      <c r="D80" s="38"/>
      <c r="E80" s="38"/>
      <c r="F80" s="38"/>
      <c r="G80" s="39"/>
    </row>
    <row r="81" spans="1:8" x14ac:dyDescent="0.2">
      <c r="B81" s="37">
        <f>B79*1.1</f>
        <v>1980.0000000000002</v>
      </c>
      <c r="C81" s="38">
        <f>(($B$81*C$73))-($F$44-$F$39-$F$40-$F$41)-(55*$E$39)-(55*$E$40)-(55*$E$41)</f>
        <v>1638.4736000000007</v>
      </c>
      <c r="D81" s="38">
        <f>(($B$81*D$73))-($F$44-$F$39-$F$40-$F$41)-(55*$E$39)-(55*$E$40)-(55*$E$41)</f>
        <v>2133.4736000000007</v>
      </c>
      <c r="E81" s="50">
        <f>(($B$81*E$73))-($F$44-$F$39-$F$40-$F$41)-(55*$E$39)-(55*$E$40)-(55*$E$41)</f>
        <v>2628.4736000000007</v>
      </c>
      <c r="F81" s="38">
        <f>(($B$81*F$73))-($F$44-$F$39-$F$40-$F$41)-(55*$E$39)-(55*$E$40)-(55*$E$41)</f>
        <v>3123.4736000000007</v>
      </c>
      <c r="G81" s="39">
        <f>(($B$81*G$73))-($F$44-$F$39-$F$40-$F$41)-(55*$E$39)-(55*$E$40)-(55*$E$41)</f>
        <v>3618.4736000000007</v>
      </c>
    </row>
    <row r="82" spans="1:8" ht="18" x14ac:dyDescent="0.35">
      <c r="B82" s="48" t="s">
        <v>73</v>
      </c>
      <c r="C82" s="38"/>
      <c r="D82" s="38"/>
      <c r="E82" s="40"/>
      <c r="F82" s="38"/>
      <c r="G82" s="39"/>
    </row>
    <row r="83" spans="1:8" x14ac:dyDescent="0.2">
      <c r="B83" s="37">
        <f>B79*1.15</f>
        <v>2070</v>
      </c>
      <c r="C83" s="38">
        <f>(($B$83*C$73))-($F$44-$F$39-$F$40-$F$41)-(60*$E$39)-(60*$E$40)-(60*$E$41)</f>
        <v>1791.8235999999999</v>
      </c>
      <c r="D83" s="38">
        <f>(($B$83*D$73))-($F$44-$F$39-$F$40-$F$41)-(60*$E$39)-(60*$E$40)-(60*$E$41)</f>
        <v>2309.3235999999997</v>
      </c>
      <c r="E83" s="38">
        <f>(($B$83*E$73))-($F$44-$F$39-$F$40-$F$41)-(60*$E$39)-(60*$E$40)-(60*$E$41)</f>
        <v>2826.8235999999997</v>
      </c>
      <c r="F83" s="38">
        <f>(($B$83*F$73))-($F$44-$F$39-$F$40-$F$41)-(60*$E$39)-(60*$E$40)-(60*$E$41)</f>
        <v>3344.3235999999997</v>
      </c>
      <c r="G83" s="39">
        <f>(($B$83*G$73))-($F$44-$F$39-$F$40-$F$41)-(60*$E$39)-(60*$E$40)-(60*$E$41)</f>
        <v>3861.8235999999997</v>
      </c>
    </row>
    <row r="84" spans="1:8" ht="16" thickBot="1" x14ac:dyDescent="0.25">
      <c r="B84" s="41"/>
      <c r="C84" s="42"/>
      <c r="D84" s="42"/>
      <c r="E84" s="42"/>
      <c r="F84" s="42"/>
      <c r="G84" s="43"/>
    </row>
    <row r="86" spans="1:8" ht="15" customHeight="1" x14ac:dyDescent="0.2">
      <c r="A86" s="56" t="s">
        <v>76</v>
      </c>
      <c r="B86" s="56"/>
      <c r="C86" s="56"/>
      <c r="D86" s="56"/>
      <c r="E86" s="56"/>
      <c r="F86" s="56"/>
      <c r="G86" s="56"/>
      <c r="H86" s="51"/>
    </row>
    <row r="87" spans="1:8" x14ac:dyDescent="0.2">
      <c r="A87" s="56"/>
      <c r="B87" s="56"/>
      <c r="C87" s="56"/>
      <c r="D87" s="56"/>
      <c r="E87" s="56"/>
      <c r="F87" s="56"/>
      <c r="G87" s="56"/>
      <c r="H87" s="51"/>
    </row>
    <row r="88" spans="1:8" x14ac:dyDescent="0.2">
      <c r="A88" s="57" t="s">
        <v>74</v>
      </c>
      <c r="B88" s="57"/>
      <c r="C88" s="57"/>
      <c r="D88" s="57"/>
      <c r="E88" s="57"/>
      <c r="F88" s="57"/>
      <c r="G88" s="57"/>
      <c r="H88" s="52"/>
    </row>
    <row r="93" spans="1:8" x14ac:dyDescent="0.2">
      <c r="B93" s="12"/>
    </row>
  </sheetData>
  <mergeCells count="4">
    <mergeCell ref="C72:G72"/>
    <mergeCell ref="A86:G87"/>
    <mergeCell ref="A88:G88"/>
    <mergeCell ref="A3:D3"/>
  </mergeCells>
  <hyperlinks>
    <hyperlink ref="A88" r:id="rId1" display="http://www.aces.edu/" xr:uid="{9397A91D-3686-B446-9A33-EC50467DA84F}"/>
  </hyperlinks>
  <pageMargins left="0.7" right="0.7" top="0.75" bottom="0.75" header="0.3" footer="0.3"/>
  <pageSetup scale="72" fitToHeight="2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WATERMELON</vt:lpstr>
      <vt:lpstr>WATERMELON!Print_Area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2021-10-25T20:23:37Z</cp:lastPrinted>
  <dcterms:created xsi:type="dcterms:W3CDTF">2021-07-16T18:15:48Z</dcterms:created>
  <dcterms:modified xsi:type="dcterms:W3CDTF">2021-10-27T17:15:47Z</dcterms:modified>
</cp:coreProperties>
</file>