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sm0028/Downloads/"/>
    </mc:Choice>
  </mc:AlternateContent>
  <xr:revisionPtr revIDLastSave="0" documentId="13_ncr:1_{724CFB90-7CAB-064C-BB7D-59EB717FB283}" xr6:coauthVersionLast="47" xr6:coauthVersionMax="47" xr10:uidLastSave="{00000000-0000-0000-0000-000000000000}"/>
  <bookViews>
    <workbookView xWindow="22060" yWindow="700" windowWidth="24380" windowHeight="24000" xr2:uid="{138C650E-AC25-408A-A290-885D47688B76}"/>
  </bookViews>
  <sheets>
    <sheet name="SUMMER SQUAS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2" l="1"/>
  <c r="F10" i="2" l="1"/>
  <c r="F15" i="2"/>
  <c r="F16" i="2"/>
  <c r="F17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4" i="2"/>
  <c r="F35" i="2"/>
  <c r="F36" i="2"/>
  <c r="F37" i="2"/>
  <c r="E38" i="2"/>
  <c r="F38" i="2"/>
  <c r="F46" i="2"/>
  <c r="F49" i="2"/>
  <c r="F59" i="2"/>
  <c r="C71" i="2"/>
  <c r="D71" i="2"/>
  <c r="F71" i="2"/>
  <c r="G71" i="2"/>
  <c r="B73" i="2"/>
  <c r="B75" i="2"/>
  <c r="B79" i="2"/>
  <c r="B81" i="2"/>
  <c r="F39" i="2" l="1"/>
  <c r="F41" i="2" s="1"/>
  <c r="F43" i="2" l="1"/>
  <c r="C79" i="2"/>
  <c r="G73" i="2"/>
  <c r="G79" i="2"/>
  <c r="D47" i="2"/>
  <c r="F47" i="2" s="1"/>
  <c r="F52" i="2" s="1"/>
  <c r="F55" i="2" s="1"/>
  <c r="F57" i="2" s="1"/>
  <c r="F61" i="2" s="1"/>
  <c r="C77" i="2"/>
  <c r="E79" i="2"/>
  <c r="G81" i="2"/>
  <c r="G77" i="2"/>
  <c r="C81" i="2"/>
  <c r="E81" i="2"/>
  <c r="D77" i="2"/>
  <c r="E77" i="2"/>
  <c r="C73" i="2"/>
  <c r="F77" i="2"/>
  <c r="C75" i="2"/>
  <c r="E75" i="2"/>
  <c r="F79" i="2"/>
  <c r="E73" i="2"/>
  <c r="F75" i="2"/>
  <c r="D75" i="2"/>
  <c r="D73" i="2"/>
  <c r="F73" i="2"/>
  <c r="G75" i="2"/>
  <c r="D81" i="2"/>
  <c r="F81" i="2"/>
  <c r="D79" i="2"/>
</calcChain>
</file>

<file path=xl/sharedStrings.xml><?xml version="1.0" encoding="utf-8"?>
<sst xmlns="http://schemas.openxmlformats.org/spreadsheetml/2006/main" count="91" uniqueCount="74">
  <si>
    <t>(+15%)</t>
  </si>
  <si>
    <t>(+10%)</t>
  </si>
  <si>
    <t>PROJECTED:</t>
  </si>
  <si>
    <t>(-10%)</t>
  </si>
  <si>
    <t>(-15%)</t>
  </si>
  <si>
    <t>PRICE PER BOX</t>
  </si>
  <si>
    <t>YIELD IN CARTONS</t>
  </si>
  <si>
    <t>INCOME ABOVE VARIBLE COSTS WITH VARYING PRICES AND YIELDS</t>
  </si>
  <si>
    <t>*2021  H2-A labor rates used when applicable</t>
  </si>
  <si>
    <t>RETURNS TO LAND AND CAPITAL</t>
  </si>
  <si>
    <t>HOURS</t>
  </si>
  <si>
    <t>OPERATOR LABOR</t>
  </si>
  <si>
    <t>RETURN TO OPERATOR LABOR, LAND, CAPITAL</t>
  </si>
  <si>
    <t>TOTAL COSTS</t>
  </si>
  <si>
    <t>TOTAL FIXED COSTS</t>
  </si>
  <si>
    <t>(DEPRECIATION, INTEREST, TAXES, INSURANCE)</t>
  </si>
  <si>
    <t>ACRE</t>
  </si>
  <si>
    <t>MACHINERY</t>
  </si>
  <si>
    <t>LAND OWNERSHIP</t>
  </si>
  <si>
    <t>DOLLARS</t>
  </si>
  <si>
    <t>MISC. OVERHEAD</t>
  </si>
  <si>
    <t>IRRIGATION DEPRECIATION</t>
  </si>
  <si>
    <t>FIXED COSTS</t>
  </si>
  <si>
    <t>INCOME ABOVE VARIABLE COSTS</t>
  </si>
  <si>
    <t>TOTAL VARIABLE COSTS</t>
  </si>
  <si>
    <t>INTEREST ON OPERATING CAPITAL</t>
  </si>
  <si>
    <t>BOX</t>
  </si>
  <si>
    <t>MARKETING</t>
  </si>
  <si>
    <t>EACH</t>
  </si>
  <si>
    <t>BUCKETS</t>
  </si>
  <si>
    <t>HARVEST BOXES</t>
  </si>
  <si>
    <t>HARVEST LABOR*</t>
  </si>
  <si>
    <t>POST HARVEST MACHINERY</t>
  </si>
  <si>
    <t>HARVEST:</t>
  </si>
  <si>
    <t>CROP INSURANCE</t>
  </si>
  <si>
    <t>LAND RENT</t>
  </si>
  <si>
    <t>IN.-ACRE</t>
  </si>
  <si>
    <t>RURAL WATER</t>
  </si>
  <si>
    <t>ROLL</t>
  </si>
  <si>
    <t>DRIP TAPE</t>
  </si>
  <si>
    <t>PLASTIC MULCH</t>
  </si>
  <si>
    <t>IRRIGATION SUPPLIES</t>
  </si>
  <si>
    <t>FUNGICIDES</t>
  </si>
  <si>
    <t>INSECTICIDES</t>
  </si>
  <si>
    <t>HERBICIDES</t>
  </si>
  <si>
    <t>MACHINERY (PRE-HARVEST)</t>
  </si>
  <si>
    <t>UNIT</t>
  </si>
  <si>
    <t xml:space="preserve">     POTASSIUM</t>
  </si>
  <si>
    <t xml:space="preserve"> PHOSPHORUS</t>
  </si>
  <si>
    <t xml:space="preserve">     NITROGEN</t>
  </si>
  <si>
    <t>FERTILIZER</t>
  </si>
  <si>
    <t>TON</t>
  </si>
  <si>
    <t>LIME</t>
  </si>
  <si>
    <t>LBS</t>
  </si>
  <si>
    <t>SEED</t>
  </si>
  <si>
    <t>SOIL TEST</t>
  </si>
  <si>
    <t>PRE-HARVEST</t>
  </si>
  <si>
    <t>VARIABLE COSTS</t>
  </si>
  <si>
    <t xml:space="preserve">CARTON </t>
  </si>
  <si>
    <t>SQUASH (1/2 BU.)</t>
  </si>
  <si>
    <t>TOTAL RECEIPTS</t>
  </si>
  <si>
    <t>YOUR FARM</t>
  </si>
  <si>
    <t>TOTAL PER ACRE</t>
  </si>
  <si>
    <t>COST PER UNIT</t>
  </si>
  <si>
    <t>QUANTITY</t>
  </si>
  <si>
    <t>ESTIMATED COSTS PER ACRE:</t>
  </si>
  <si>
    <t xml:space="preserve">Reminder: Your costs and returns will vary. The values listed are intended for use in planning. </t>
  </si>
  <si>
    <t>Note: To customize this budget, you can change the numbers in blue</t>
  </si>
  <si>
    <t>SUMMER SQUASH</t>
  </si>
  <si>
    <t>ALABAMA 2021</t>
  </si>
  <si>
    <t>Enterprise Planning Budget Summary</t>
  </si>
  <si>
    <t>IRRIGATED, HAND HARVESTED, FRESH MARKET</t>
  </si>
  <si>
    <t>www.aces.edu</t>
  </si>
  <si>
    <r>
      <rPr>
        <b/>
        <sz val="10"/>
        <color theme="8" tint="-0.499984740745262"/>
        <rFont val="Calibri (Body)"/>
      </rPr>
      <t xml:space="preserve">The Alabama Cooperative Extension System (Alabama A&amp;M University and Auburn University) is an equal opportunity educator and employer. Everyone is welcome! Please let us know if you have accessibility needs. </t>
    </r>
    <r>
      <rPr>
        <sz val="10"/>
        <color theme="8" tint="-0.499984740745262"/>
        <rFont val="Calibri (Body)"/>
      </rPr>
      <t>©</t>
    </r>
    <r>
      <rPr>
        <b/>
        <sz val="10"/>
        <color theme="8" tint="-0.499984740745262"/>
        <rFont val="Calibri (Body)"/>
      </rPr>
      <t xml:space="preserve"> 2021 by the Alabama Cooperative Extension 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</si>
</sst>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.5"/>
      <color theme="8" tint="-0.499984740745262"/>
      <name val="Calibri"/>
      <family val="2"/>
      <scheme val="minor"/>
    </font>
    <font>
      <b/>
      <sz val="10"/>
      <color theme="8" tint="-0.499984740745262"/>
      <name val="Calibri (Body)"/>
    </font>
    <font>
      <sz val="10"/>
      <color theme="8" tint="-0.499984740745262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164" fontId="0" fillId="0" borderId="4" xfId="0" applyNumberFormat="1" applyBorder="1"/>
    <xf numFmtId="164" fontId="0" fillId="0" borderId="0" xfId="0" applyNumberFormat="1"/>
    <xf numFmtId="1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164" fontId="3" fillId="0" borderId="0" xfId="0" applyNumberFormat="1" applyFont="1"/>
    <xf numFmtId="0" fontId="0" fillId="0" borderId="5" xfId="0" applyBorder="1" applyAlignment="1">
      <alignment horizontal="left"/>
    </xf>
    <xf numFmtId="164" fontId="0" fillId="0" borderId="6" xfId="0" applyNumberFormat="1" applyBorder="1"/>
    <xf numFmtId="164" fontId="0" fillId="0" borderId="7" xfId="1" applyNumberFormat="1" applyFont="1" applyBorder="1" applyAlignment="1">
      <alignment horizontal="left" indent="2"/>
    </xf>
    <xf numFmtId="164" fontId="0" fillId="0" borderId="8" xfId="1" applyNumberFormat="1" applyFont="1" applyBorder="1" applyAlignment="1">
      <alignment horizontal="left" indent="2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2" borderId="0" xfId="0" applyFill="1"/>
    <xf numFmtId="0" fontId="0" fillId="0" borderId="16" xfId="0" applyBorder="1"/>
    <xf numFmtId="165" fontId="0" fillId="0" borderId="16" xfId="0" applyNumberFormat="1" applyBorder="1"/>
    <xf numFmtId="4" fontId="0" fillId="0" borderId="16" xfId="0" applyNumberFormat="1" applyBorder="1"/>
    <xf numFmtId="0" fontId="2" fillId="0" borderId="16" xfId="0" applyFont="1" applyBorder="1"/>
    <xf numFmtId="165" fontId="0" fillId="0" borderId="0" xfId="0" applyNumberFormat="1"/>
    <xf numFmtId="4" fontId="0" fillId="0" borderId="0" xfId="0" applyNumberFormat="1"/>
    <xf numFmtId="165" fontId="4" fillId="0" borderId="0" xfId="0" applyNumberFormat="1" applyFont="1"/>
    <xf numFmtId="4" fontId="4" fillId="0" borderId="0" xfId="0" applyNumberFormat="1" applyFont="1"/>
    <xf numFmtId="0" fontId="0" fillId="0" borderId="8" xfId="0" applyBorder="1"/>
    <xf numFmtId="165" fontId="0" fillId="0" borderId="17" xfId="0" applyNumberFormat="1" applyBorder="1"/>
    <xf numFmtId="0" fontId="5" fillId="0" borderId="0" xfId="0" applyFont="1"/>
    <xf numFmtId="0" fontId="4" fillId="0" borderId="0" xfId="0" applyFont="1"/>
    <xf numFmtId="9" fontId="4" fillId="0" borderId="0" xfId="2" applyFont="1"/>
    <xf numFmtId="0" fontId="4" fillId="2" borderId="0" xfId="0" applyFont="1" applyFill="1"/>
    <xf numFmtId="165" fontId="4" fillId="0" borderId="16" xfId="0" applyNumberFormat="1" applyFont="1" applyBorder="1"/>
    <xf numFmtId="4" fontId="4" fillId="0" borderId="16" xfId="0" applyNumberFormat="1" applyFont="1" applyBorder="1"/>
    <xf numFmtId="165" fontId="6" fillId="0" borderId="0" xfId="0" applyNumberFormat="1" applyFont="1"/>
    <xf numFmtId="0" fontId="0" fillId="0" borderId="0" xfId="0" applyAlignment="1">
      <alignment horizontal="left" indent="1"/>
    </xf>
    <xf numFmtId="165" fontId="0" fillId="2" borderId="0" xfId="0" applyNumberFormat="1" applyFill="1"/>
    <xf numFmtId="4" fontId="4" fillId="2" borderId="0" xfId="0" applyNumberFormat="1" applyFont="1" applyFill="1"/>
    <xf numFmtId="0" fontId="2" fillId="0" borderId="8" xfId="0" applyFont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2" fillId="0" borderId="0" xfId="0" applyFont="1"/>
    <xf numFmtId="0" fontId="6" fillId="0" borderId="0" xfId="0" applyFont="1"/>
    <xf numFmtId="0" fontId="0" fillId="0" borderId="0" xfId="0" applyAlignment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3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36285</xdr:colOff>
      <xdr:row>1</xdr:row>
      <xdr:rowOff>181429</xdr:rowOff>
    </xdr:from>
    <xdr:to>
      <xdr:col>7</xdr:col>
      <xdr:colOff>17152</xdr:colOff>
      <xdr:row>5</xdr:row>
      <xdr:rowOff>8714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177C3-EB70-EA45-A692-5603C2212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571" y="381000"/>
          <a:ext cx="2375724" cy="62557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es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B059D-63FC-4A67-A456-652865F50B84}">
  <dimension ref="A1:H87"/>
  <sheetViews>
    <sheetView tabSelected="1" zoomScale="70" zoomScaleNormal="70" workbookViewId="0">
      <selection activeCell="C91" sqref="C91"/>
    </sheetView>
  </sheetViews>
  <sheetFormatPr baseColWidth="10" defaultColWidth="8.83203125" defaultRowHeight="15" x14ac:dyDescent="0.2"/>
  <cols>
    <col min="1" max="1" width="24.6640625" customWidth="1"/>
    <col min="2" max="2" width="38.6640625" customWidth="1"/>
    <col min="3" max="7" width="15.6640625" customWidth="1"/>
  </cols>
  <sheetData>
    <row r="1" spans="1:7" x14ac:dyDescent="0.2">
      <c r="A1" t="s">
        <v>70</v>
      </c>
      <c r="F1" t="s">
        <v>69</v>
      </c>
    </row>
    <row r="3" spans="1:7" x14ac:dyDescent="0.2">
      <c r="A3" s="44" t="s">
        <v>68</v>
      </c>
      <c r="B3" s="46" t="s">
        <v>71</v>
      </c>
      <c r="C3" s="46"/>
    </row>
    <row r="4" spans="1:7" x14ac:dyDescent="0.2">
      <c r="A4" s="45" t="s">
        <v>67</v>
      </c>
    </row>
    <row r="5" spans="1:7" x14ac:dyDescent="0.2">
      <c r="A5" t="s">
        <v>66</v>
      </c>
    </row>
    <row r="7" spans="1:7" x14ac:dyDescent="0.2">
      <c r="A7" s="44" t="s">
        <v>65</v>
      </c>
      <c r="B7" s="44"/>
    </row>
    <row r="8" spans="1:7" ht="30" customHeight="1" x14ac:dyDescent="0.2">
      <c r="C8" s="43" t="s">
        <v>46</v>
      </c>
      <c r="D8" s="43" t="s">
        <v>64</v>
      </c>
      <c r="E8" s="43" t="s">
        <v>63</v>
      </c>
      <c r="F8" s="43" t="s">
        <v>62</v>
      </c>
      <c r="G8" s="42" t="s">
        <v>61</v>
      </c>
    </row>
    <row r="9" spans="1:7" x14ac:dyDescent="0.2">
      <c r="A9" s="32" t="s">
        <v>60</v>
      </c>
      <c r="D9" s="27"/>
      <c r="E9" s="26"/>
      <c r="F9" s="26"/>
    </row>
    <row r="10" spans="1:7" x14ac:dyDescent="0.2">
      <c r="B10" t="s">
        <v>59</v>
      </c>
      <c r="C10" t="s">
        <v>58</v>
      </c>
      <c r="D10" s="29">
        <v>1090</v>
      </c>
      <c r="E10" s="28">
        <v>14</v>
      </c>
      <c r="F10" s="26">
        <f>D10*E10</f>
        <v>15260</v>
      </c>
      <c r="G10" s="30"/>
    </row>
    <row r="11" spans="1:7" x14ac:dyDescent="0.2">
      <c r="D11" s="29"/>
      <c r="E11" s="26"/>
      <c r="F11" s="26"/>
    </row>
    <row r="12" spans="1:7" x14ac:dyDescent="0.2">
      <c r="A12" s="21"/>
      <c r="B12" s="21"/>
      <c r="C12" s="21"/>
      <c r="D12" s="41"/>
      <c r="E12" s="40"/>
      <c r="F12" s="40"/>
      <c r="G12" s="21"/>
    </row>
    <row r="13" spans="1:7" x14ac:dyDescent="0.2">
      <c r="A13" t="s">
        <v>57</v>
      </c>
      <c r="D13" s="29"/>
      <c r="E13" s="26"/>
      <c r="F13" s="26"/>
    </row>
    <row r="14" spans="1:7" x14ac:dyDescent="0.2">
      <c r="B14" s="32" t="s">
        <v>56</v>
      </c>
      <c r="D14" s="29"/>
      <c r="E14" s="26"/>
      <c r="F14" s="26"/>
    </row>
    <row r="15" spans="1:7" x14ac:dyDescent="0.2">
      <c r="B15" t="s">
        <v>55</v>
      </c>
      <c r="C15" t="s">
        <v>16</v>
      </c>
      <c r="D15" s="29">
        <v>1</v>
      </c>
      <c r="E15" s="28">
        <v>7</v>
      </c>
      <c r="F15" s="26">
        <f>D15*E15</f>
        <v>7</v>
      </c>
      <c r="G15" s="30"/>
    </row>
    <row r="16" spans="1:7" x14ac:dyDescent="0.2">
      <c r="B16" t="s">
        <v>54</v>
      </c>
      <c r="C16" t="s">
        <v>53</v>
      </c>
      <c r="D16" s="29">
        <v>4</v>
      </c>
      <c r="E16" s="28">
        <v>169</v>
      </c>
      <c r="F16" s="26">
        <f>D16*E16</f>
        <v>676</v>
      </c>
      <c r="G16" s="22"/>
    </row>
    <row r="17" spans="2:7" x14ac:dyDescent="0.2">
      <c r="B17" t="s">
        <v>52</v>
      </c>
      <c r="C17" t="s">
        <v>51</v>
      </c>
      <c r="D17" s="29">
        <v>1</v>
      </c>
      <c r="E17" s="28">
        <v>40</v>
      </c>
      <c r="F17" s="26">
        <f>D17*E17</f>
        <v>40</v>
      </c>
      <c r="G17" s="22"/>
    </row>
    <row r="18" spans="2:7" x14ac:dyDescent="0.2">
      <c r="B18" t="s">
        <v>50</v>
      </c>
      <c r="D18" s="29"/>
      <c r="E18" s="28"/>
      <c r="F18" s="26"/>
    </row>
    <row r="19" spans="2:7" x14ac:dyDescent="0.2">
      <c r="B19" t="s">
        <v>49</v>
      </c>
      <c r="C19" t="s">
        <v>46</v>
      </c>
      <c r="D19" s="29">
        <v>117</v>
      </c>
      <c r="E19" s="28">
        <v>0.43</v>
      </c>
      <c r="F19" s="26">
        <f t="shared" ref="F19:F31" si="0">D19*E19</f>
        <v>50.31</v>
      </c>
      <c r="G19" s="30"/>
    </row>
    <row r="20" spans="2:7" x14ac:dyDescent="0.2">
      <c r="B20" s="39" t="s">
        <v>48</v>
      </c>
      <c r="C20" t="s">
        <v>46</v>
      </c>
      <c r="D20" s="29">
        <v>117</v>
      </c>
      <c r="E20" s="28">
        <v>0.38</v>
      </c>
      <c r="F20" s="26">
        <f t="shared" si="0"/>
        <v>44.46</v>
      </c>
      <c r="G20" s="22"/>
    </row>
    <row r="21" spans="2:7" x14ac:dyDescent="0.2">
      <c r="B21" t="s">
        <v>47</v>
      </c>
      <c r="C21" t="s">
        <v>46</v>
      </c>
      <c r="D21" s="29">
        <v>117</v>
      </c>
      <c r="E21" s="28">
        <v>0.33</v>
      </c>
      <c r="F21" s="26">
        <f t="shared" si="0"/>
        <v>38.61</v>
      </c>
      <c r="G21" s="22"/>
    </row>
    <row r="22" spans="2:7" x14ac:dyDescent="0.2">
      <c r="B22" t="s">
        <v>45</v>
      </c>
      <c r="C22" t="s">
        <v>16</v>
      </c>
      <c r="D22" s="29">
        <v>1</v>
      </c>
      <c r="E22" s="28">
        <v>59.6</v>
      </c>
      <c r="F22" s="26">
        <f t="shared" si="0"/>
        <v>59.6</v>
      </c>
      <c r="G22" s="30"/>
    </row>
    <row r="23" spans="2:7" x14ac:dyDescent="0.2">
      <c r="B23" t="s">
        <v>44</v>
      </c>
      <c r="C23" t="s">
        <v>16</v>
      </c>
      <c r="D23" s="29">
        <v>1</v>
      </c>
      <c r="E23" s="28">
        <v>36</v>
      </c>
      <c r="F23" s="26">
        <f t="shared" si="0"/>
        <v>36</v>
      </c>
      <c r="G23" s="22"/>
    </row>
    <row r="24" spans="2:7" x14ac:dyDescent="0.2">
      <c r="B24" t="s">
        <v>43</v>
      </c>
      <c r="C24" t="s">
        <v>16</v>
      </c>
      <c r="D24" s="29">
        <v>1</v>
      </c>
      <c r="E24" s="28">
        <v>33.36</v>
      </c>
      <c r="F24" s="26">
        <f t="shared" si="0"/>
        <v>33.36</v>
      </c>
      <c r="G24" s="22"/>
    </row>
    <row r="25" spans="2:7" x14ac:dyDescent="0.2">
      <c r="B25" t="s">
        <v>42</v>
      </c>
      <c r="C25" t="s">
        <v>16</v>
      </c>
      <c r="D25" s="29">
        <v>1</v>
      </c>
      <c r="E25" s="28">
        <v>38.159999999999997</v>
      </c>
      <c r="F25" s="26">
        <f t="shared" si="0"/>
        <v>38.159999999999997</v>
      </c>
      <c r="G25" s="22"/>
    </row>
    <row r="26" spans="2:7" x14ac:dyDescent="0.2">
      <c r="B26" t="s">
        <v>41</v>
      </c>
      <c r="C26" t="s">
        <v>16</v>
      </c>
      <c r="D26" s="29">
        <v>1</v>
      </c>
      <c r="E26" s="28">
        <v>300.48</v>
      </c>
      <c r="F26" s="26">
        <f t="shared" si="0"/>
        <v>300.48</v>
      </c>
      <c r="G26" s="30"/>
    </row>
    <row r="27" spans="2:7" x14ac:dyDescent="0.2">
      <c r="B27" t="s">
        <v>40</v>
      </c>
      <c r="C27" t="s">
        <v>38</v>
      </c>
      <c r="D27" s="29">
        <v>2.2000000000000002</v>
      </c>
      <c r="E27" s="28">
        <v>285</v>
      </c>
      <c r="F27" s="26">
        <f t="shared" si="0"/>
        <v>627</v>
      </c>
      <c r="G27" s="30"/>
    </row>
    <row r="28" spans="2:7" x14ac:dyDescent="0.2">
      <c r="B28" t="s">
        <v>39</v>
      </c>
      <c r="C28" t="s">
        <v>38</v>
      </c>
      <c r="D28" s="29">
        <v>1</v>
      </c>
      <c r="E28" s="28">
        <v>175</v>
      </c>
      <c r="F28" s="26">
        <f t="shared" si="0"/>
        <v>175</v>
      </c>
      <c r="G28" s="30"/>
    </row>
    <row r="29" spans="2:7" x14ac:dyDescent="0.2">
      <c r="B29" t="s">
        <v>37</v>
      </c>
      <c r="C29" t="s">
        <v>36</v>
      </c>
      <c r="D29" s="29">
        <v>6</v>
      </c>
      <c r="E29" s="28">
        <v>110</v>
      </c>
      <c r="F29" s="26">
        <f t="shared" si="0"/>
        <v>660</v>
      </c>
      <c r="G29" s="30"/>
    </row>
    <row r="30" spans="2:7" x14ac:dyDescent="0.2">
      <c r="B30" t="s">
        <v>35</v>
      </c>
      <c r="C30" t="s">
        <v>16</v>
      </c>
      <c r="D30" s="29">
        <v>1</v>
      </c>
      <c r="E30" s="28">
        <v>100</v>
      </c>
      <c r="F30" s="26">
        <f t="shared" si="0"/>
        <v>100</v>
      </c>
      <c r="G30" s="22"/>
    </row>
    <row r="31" spans="2:7" x14ac:dyDescent="0.2">
      <c r="B31" t="s">
        <v>34</v>
      </c>
      <c r="C31" t="s">
        <v>16</v>
      </c>
      <c r="D31" s="29">
        <v>1</v>
      </c>
      <c r="E31" s="28">
        <v>0</v>
      </c>
      <c r="F31" s="26">
        <f t="shared" si="0"/>
        <v>0</v>
      </c>
      <c r="G31" s="22"/>
    </row>
    <row r="32" spans="2:7" x14ac:dyDescent="0.2">
      <c r="D32" s="29"/>
      <c r="E32" s="28"/>
      <c r="F32" s="26"/>
    </row>
    <row r="33" spans="1:7" x14ac:dyDescent="0.2">
      <c r="B33" s="32" t="s">
        <v>33</v>
      </c>
      <c r="D33" s="29"/>
      <c r="E33" s="38"/>
      <c r="F33" s="26"/>
    </row>
    <row r="34" spans="1:7" x14ac:dyDescent="0.2">
      <c r="B34" t="s">
        <v>32</v>
      </c>
      <c r="C34" t="s">
        <v>16</v>
      </c>
      <c r="D34" s="29">
        <v>1</v>
      </c>
      <c r="E34" s="28">
        <v>27.22</v>
      </c>
      <c r="F34" s="26">
        <f t="shared" ref="F34:F39" si="1">D34*E34</f>
        <v>27.22</v>
      </c>
      <c r="G34" s="30"/>
    </row>
    <row r="35" spans="1:7" x14ac:dyDescent="0.2">
      <c r="B35" t="s">
        <v>31</v>
      </c>
      <c r="C35" t="s">
        <v>10</v>
      </c>
      <c r="D35" s="29">
        <v>107</v>
      </c>
      <c r="E35" s="28">
        <v>12</v>
      </c>
      <c r="F35" s="26">
        <f t="shared" si="1"/>
        <v>1284</v>
      </c>
      <c r="G35" s="22"/>
    </row>
    <row r="36" spans="1:7" x14ac:dyDescent="0.2">
      <c r="B36" t="s">
        <v>30</v>
      </c>
      <c r="C36" t="s">
        <v>28</v>
      </c>
      <c r="D36" s="29">
        <v>1090</v>
      </c>
      <c r="E36" s="28">
        <v>1.25</v>
      </c>
      <c r="F36" s="26">
        <f t="shared" si="1"/>
        <v>1362.5</v>
      </c>
      <c r="G36" s="22"/>
    </row>
    <row r="37" spans="1:7" x14ac:dyDescent="0.2">
      <c r="B37" t="s">
        <v>29</v>
      </c>
      <c r="C37" t="s">
        <v>28</v>
      </c>
      <c r="D37" s="29">
        <v>200</v>
      </c>
      <c r="E37" s="28">
        <v>4</v>
      </c>
      <c r="F37" s="26">
        <f t="shared" si="1"/>
        <v>800</v>
      </c>
      <c r="G37" s="22"/>
    </row>
    <row r="38" spans="1:7" x14ac:dyDescent="0.2">
      <c r="B38" t="s">
        <v>27</v>
      </c>
      <c r="C38" t="s">
        <v>26</v>
      </c>
      <c r="D38" s="29">
        <v>1090</v>
      </c>
      <c r="E38" s="28">
        <f>0.1*E10</f>
        <v>1.4000000000000001</v>
      </c>
      <c r="F38" s="26">
        <f t="shared" si="1"/>
        <v>1526.0000000000002</v>
      </c>
      <c r="G38" s="22"/>
    </row>
    <row r="39" spans="1:7" x14ac:dyDescent="0.2">
      <c r="B39" t="s">
        <v>25</v>
      </c>
      <c r="C39" t="s">
        <v>19</v>
      </c>
      <c r="D39" s="29">
        <f>(SUM(F15:F38)*6/12)</f>
        <v>3942.85</v>
      </c>
      <c r="E39" s="34">
        <v>0.04</v>
      </c>
      <c r="F39" s="26">
        <f t="shared" si="1"/>
        <v>157.714</v>
      </c>
      <c r="G39" s="30"/>
    </row>
    <row r="40" spans="1:7" x14ac:dyDescent="0.2">
      <c r="D40" s="29"/>
      <c r="E40" s="28"/>
      <c r="F40" s="26"/>
    </row>
    <row r="41" spans="1:7" ht="16" thickBot="1" x14ac:dyDescent="0.25">
      <c r="A41" s="32" t="s">
        <v>24</v>
      </c>
      <c r="D41" s="29"/>
      <c r="E41" s="28"/>
      <c r="F41" s="31">
        <f>SUM(F15:F39)</f>
        <v>8043.4139999999998</v>
      </c>
      <c r="G41" s="30"/>
    </row>
    <row r="42" spans="1:7" ht="16" thickTop="1" x14ac:dyDescent="0.2">
      <c r="D42" s="29"/>
      <c r="E42" s="28"/>
      <c r="F42" s="26"/>
    </row>
    <row r="43" spans="1:7" x14ac:dyDescent="0.2">
      <c r="A43" s="25" t="s">
        <v>23</v>
      </c>
      <c r="B43" s="22"/>
      <c r="C43" s="22"/>
      <c r="D43" s="37"/>
      <c r="E43" s="36"/>
      <c r="F43" s="23">
        <f>F10-F41</f>
        <v>7216.5860000000002</v>
      </c>
      <c r="G43" s="22"/>
    </row>
    <row r="44" spans="1:7" x14ac:dyDescent="0.2">
      <c r="A44" s="21"/>
      <c r="B44" s="21"/>
      <c r="C44" s="21"/>
      <c r="D44" s="35"/>
      <c r="E44" s="35"/>
      <c r="F44" s="21"/>
      <c r="G44" s="21"/>
    </row>
    <row r="45" spans="1:7" x14ac:dyDescent="0.2">
      <c r="A45" t="s">
        <v>22</v>
      </c>
      <c r="D45" s="29"/>
      <c r="E45" s="28"/>
      <c r="F45" s="26"/>
    </row>
    <row r="46" spans="1:7" x14ac:dyDescent="0.2">
      <c r="B46" t="s">
        <v>21</v>
      </c>
      <c r="C46" t="s">
        <v>16</v>
      </c>
      <c r="D46" s="29">
        <v>1</v>
      </c>
      <c r="E46" s="28">
        <v>33</v>
      </c>
      <c r="F46" s="26">
        <f>D46*E46</f>
        <v>33</v>
      </c>
      <c r="G46" s="30"/>
    </row>
    <row r="47" spans="1:7" x14ac:dyDescent="0.2">
      <c r="B47" t="s">
        <v>20</v>
      </c>
      <c r="C47" t="s">
        <v>19</v>
      </c>
      <c r="D47" s="29">
        <f>F41</f>
        <v>8043.4139999999998</v>
      </c>
      <c r="E47" s="34">
        <v>7.0000000000000007E-2</v>
      </c>
      <c r="F47" s="26">
        <f>D47*E47</f>
        <v>563.03898000000004</v>
      </c>
      <c r="G47" s="30"/>
    </row>
    <row r="48" spans="1:7" x14ac:dyDescent="0.2">
      <c r="B48" t="s">
        <v>18</v>
      </c>
      <c r="D48" s="29"/>
      <c r="E48" s="34"/>
      <c r="F48" s="26"/>
      <c r="G48" s="30"/>
    </row>
    <row r="49" spans="1:7" x14ac:dyDescent="0.2">
      <c r="B49" t="s">
        <v>17</v>
      </c>
      <c r="C49" t="s">
        <v>16</v>
      </c>
      <c r="D49" s="29">
        <v>1</v>
      </c>
      <c r="E49" s="28">
        <v>58.93</v>
      </c>
      <c r="F49" s="26">
        <f>D49*E49</f>
        <v>58.93</v>
      </c>
      <c r="G49" s="22"/>
    </row>
    <row r="50" spans="1:7" x14ac:dyDescent="0.2">
      <c r="B50" t="s">
        <v>15</v>
      </c>
      <c r="D50" s="33"/>
      <c r="E50" s="33"/>
    </row>
    <row r="51" spans="1:7" x14ac:dyDescent="0.2">
      <c r="D51" s="29"/>
      <c r="E51" s="28"/>
      <c r="F51" s="26"/>
    </row>
    <row r="52" spans="1:7" ht="16" thickBot="1" x14ac:dyDescent="0.25">
      <c r="A52" s="32" t="s">
        <v>14</v>
      </c>
      <c r="D52" s="29"/>
      <c r="E52" s="28"/>
      <c r="F52" s="31">
        <f>SUM(F46:F49)</f>
        <v>654.96897999999999</v>
      </c>
      <c r="G52" s="30"/>
    </row>
    <row r="53" spans="1:7" ht="16" thickTop="1" x14ac:dyDescent="0.2">
      <c r="D53" s="29"/>
      <c r="E53" s="28"/>
      <c r="F53" s="26"/>
    </row>
    <row r="54" spans="1:7" x14ac:dyDescent="0.2">
      <c r="D54" s="29"/>
      <c r="E54" s="28"/>
      <c r="F54" s="26"/>
    </row>
    <row r="55" spans="1:7" ht="16" thickBot="1" x14ac:dyDescent="0.25">
      <c r="A55" s="32" t="s">
        <v>13</v>
      </c>
      <c r="D55" s="29"/>
      <c r="E55" s="28"/>
      <c r="F55" s="31">
        <f>SUM(F41+F52)</f>
        <v>8698.3829800000003</v>
      </c>
      <c r="G55" s="30"/>
    </row>
    <row r="56" spans="1:7" ht="16" thickTop="1" x14ac:dyDescent="0.2">
      <c r="D56" s="29"/>
      <c r="E56" s="28"/>
      <c r="F56" s="26"/>
    </row>
    <row r="57" spans="1:7" x14ac:dyDescent="0.2">
      <c r="A57" t="s">
        <v>12</v>
      </c>
      <c r="D57" s="29"/>
      <c r="E57" s="28"/>
      <c r="F57" s="26">
        <f>F10-F55</f>
        <v>6561.6170199999997</v>
      </c>
      <c r="G57" s="30"/>
    </row>
    <row r="58" spans="1:7" x14ac:dyDescent="0.2">
      <c r="D58" s="29"/>
      <c r="E58" s="28"/>
      <c r="F58" s="26"/>
    </row>
    <row r="59" spans="1:7" x14ac:dyDescent="0.2">
      <c r="A59" t="s">
        <v>11</v>
      </c>
      <c r="C59" t="s">
        <v>10</v>
      </c>
      <c r="D59" s="29">
        <v>90</v>
      </c>
      <c r="E59" s="28">
        <v>15</v>
      </c>
      <c r="F59" s="26">
        <f>D59*E59</f>
        <v>1350</v>
      </c>
    </row>
    <row r="60" spans="1:7" x14ac:dyDescent="0.2">
      <c r="D60" s="27"/>
      <c r="E60" s="26"/>
      <c r="F60" s="26"/>
    </row>
    <row r="61" spans="1:7" x14ac:dyDescent="0.2">
      <c r="A61" s="25" t="s">
        <v>9</v>
      </c>
      <c r="B61" s="22"/>
      <c r="C61" s="22"/>
      <c r="D61" s="24"/>
      <c r="E61" s="23"/>
      <c r="F61" s="23">
        <f>F57-F59</f>
        <v>5211.6170199999997</v>
      </c>
      <c r="G61" s="22"/>
    </row>
    <row r="63" spans="1:7" x14ac:dyDescent="0.2">
      <c r="A63" s="21"/>
      <c r="B63" s="21"/>
      <c r="C63" s="21"/>
      <c r="D63" s="21"/>
      <c r="E63" s="21"/>
      <c r="F63" s="21"/>
      <c r="G63" s="21"/>
    </row>
    <row r="64" spans="1:7" x14ac:dyDescent="0.2">
      <c r="A64" t="s">
        <v>8</v>
      </c>
    </row>
    <row r="67" spans="2:7" ht="16" thickBot="1" x14ac:dyDescent="0.25"/>
    <row r="68" spans="2:7" x14ac:dyDescent="0.2">
      <c r="B68" s="20" t="s">
        <v>7</v>
      </c>
      <c r="C68" s="19"/>
      <c r="D68" s="19"/>
      <c r="E68" s="19"/>
      <c r="F68" s="19"/>
      <c r="G68" s="18"/>
    </row>
    <row r="69" spans="2:7" x14ac:dyDescent="0.2">
      <c r="B69" s="17"/>
      <c r="G69" s="16"/>
    </row>
    <row r="70" spans="2:7" x14ac:dyDescent="0.2">
      <c r="B70" s="15" t="s">
        <v>6</v>
      </c>
      <c r="C70" s="47" t="s">
        <v>5</v>
      </c>
      <c r="D70" s="48"/>
      <c r="E70" s="48"/>
      <c r="F70" s="48"/>
      <c r="G70" s="49"/>
    </row>
    <row r="71" spans="2:7" x14ac:dyDescent="0.2">
      <c r="B71" s="14"/>
      <c r="C71" s="13">
        <f>E71*0.85</f>
        <v>11.9</v>
      </c>
      <c r="D71" s="13">
        <f>E71*0.9</f>
        <v>12.6</v>
      </c>
      <c r="E71" s="13">
        <v>14</v>
      </c>
      <c r="F71" s="13">
        <f>E71*1.1</f>
        <v>15.400000000000002</v>
      </c>
      <c r="G71" s="12">
        <f>E71*1.15</f>
        <v>16.099999999999998</v>
      </c>
    </row>
    <row r="72" spans="2:7" x14ac:dyDescent="0.2">
      <c r="B72" s="7" t="s">
        <v>4</v>
      </c>
      <c r="C72" s="5"/>
      <c r="D72" s="5"/>
      <c r="E72" s="5"/>
      <c r="F72" s="5"/>
      <c r="G72" s="11"/>
    </row>
    <row r="73" spans="2:7" x14ac:dyDescent="0.2">
      <c r="B73" s="6">
        <f>B77*0.85</f>
        <v>926.5</v>
      </c>
      <c r="C73" s="5">
        <f>(($B73*C$71))-($F$41-$F$36-$F$38)-($B73*$E$36)-($B73*$E$38)</f>
        <v>3415.2110000000002</v>
      </c>
      <c r="D73" s="5">
        <f>(($B73*D$71))-($F$41-$F$36-$F$38)-($B73*$E$36)-($B73*$E$38)</f>
        <v>4063.7609999999995</v>
      </c>
      <c r="E73" s="5">
        <f>(($B73*E$71))-($F$41-$F$36-$F$38)-($B73*$E$36)-($B73*$E$38)</f>
        <v>5360.8609999999999</v>
      </c>
      <c r="F73" s="5">
        <f>(($B73*F$71))-($F$41-$F$36-$F$38)-($B73*$E$36)-($B73*$E$38)</f>
        <v>6657.9610000000011</v>
      </c>
      <c r="G73" s="4">
        <f>(($B73*G$71))-($F$41-$F$36-$F$38)-($B73*$E$36)-($B73*$E$38)</f>
        <v>7306.5109999999968</v>
      </c>
    </row>
    <row r="74" spans="2:7" x14ac:dyDescent="0.2">
      <c r="B74" s="7" t="s">
        <v>3</v>
      </c>
      <c r="C74" s="5"/>
      <c r="D74" s="5"/>
      <c r="E74" s="5"/>
      <c r="F74" s="5"/>
      <c r="G74" s="4"/>
    </row>
    <row r="75" spans="2:7" x14ac:dyDescent="0.2">
      <c r="B75" s="8">
        <f>B77*0.9</f>
        <v>981</v>
      </c>
      <c r="C75" s="5">
        <f>(($B75*C$71))-($F$41-$F$36-$F$38)-($B75*$E$36)-($B75*$E$38)</f>
        <v>3919.3359999999998</v>
      </c>
      <c r="D75" s="5">
        <f>(($B75*D$71))-($F$41-$F$36-$F$38)-($B75*$E$36)-($B75*$E$38)</f>
        <v>4606.0360000000001</v>
      </c>
      <c r="E75" s="5">
        <f>(($B75*E$71))-($F$41-$F$36-$F$38)-($B75*$E$36)-($B75*$E$38)</f>
        <v>5979.4359999999997</v>
      </c>
      <c r="F75" s="5">
        <f>(($B75*F$71))-($F$41-$F$36-$F$38)-($B75*$E$36)-($B75*$E$38)</f>
        <v>7352.8360000000011</v>
      </c>
      <c r="G75" s="4">
        <f>(($B75*G$71))-($F$41-$F$36-$F$38)-($B75*$E$36)-($B75*$E$38)</f>
        <v>8039.5359999999982</v>
      </c>
    </row>
    <row r="76" spans="2:7" x14ac:dyDescent="0.2">
      <c r="B76" s="10" t="s">
        <v>2</v>
      </c>
      <c r="C76" s="5"/>
      <c r="D76" s="5"/>
      <c r="E76" s="5"/>
      <c r="F76" s="5"/>
      <c r="G76" s="4"/>
    </row>
    <row r="77" spans="2:7" ht="18" x14ac:dyDescent="0.35">
      <c r="B77" s="8">
        <v>1090</v>
      </c>
      <c r="C77" s="5">
        <f>(($B77*C$71))-($F$41-$F$36-$F$38)-($B77*$E$36)-($B77*$E$38)</f>
        <v>4927.5860000000002</v>
      </c>
      <c r="D77" s="5">
        <f>(($B77*D$71))-($F$41-$F$36-$F$38)-($B77*$E$36)-($B77*$E$38)</f>
        <v>5690.5859999999993</v>
      </c>
      <c r="E77" s="9">
        <f>(($B77*E$71))-($F$41-$F$36-$F$38)-($B77*$E$36)-($B77*$E$38)</f>
        <v>7216.5859999999993</v>
      </c>
      <c r="F77" s="5">
        <f>(($B77*F$71))-($F$41-$F$36-$F$38)-($B77*$E$36)-($B77*$E$38)</f>
        <v>8742.586000000003</v>
      </c>
      <c r="G77" s="4">
        <f>(($B77*G$71))-($F$41-$F$36-$F$38)-($B77*$E$36)-($B77*$E$38)</f>
        <v>9505.5859999999957</v>
      </c>
    </row>
    <row r="78" spans="2:7" x14ac:dyDescent="0.2">
      <c r="B78" s="7" t="s">
        <v>1</v>
      </c>
      <c r="C78" s="5"/>
      <c r="D78" s="5"/>
      <c r="E78" s="5"/>
      <c r="F78" s="5"/>
      <c r="G78" s="4"/>
    </row>
    <row r="79" spans="2:7" x14ac:dyDescent="0.2">
      <c r="B79" s="8">
        <f>B77*1.1</f>
        <v>1199</v>
      </c>
      <c r="C79" s="5">
        <f>(($B79*C$71))-($F$41-$F$36-$F$38)-($B79*$E$36)-($B79*$E$38)</f>
        <v>5935.8360000000011</v>
      </c>
      <c r="D79" s="5">
        <f>(($B79*D$71))-($F$41-$F$36-$F$38)-($B79*$E$36)-($B79*$E$38)</f>
        <v>6775.1360000000004</v>
      </c>
      <c r="E79" s="5">
        <f>(($B79*E$71))-($F$41-$F$36-$F$38)-($B79*$E$36)-($B79*$E$38)</f>
        <v>8453.735999999999</v>
      </c>
      <c r="F79" s="5">
        <f>(($B79*F$71))-($F$41-$F$36-$F$38)-($B79*$E$36)-($B79*$E$38)</f>
        <v>10132.336000000001</v>
      </c>
      <c r="G79" s="4">
        <f>(($B79*G$71))-($F$41-$F$36-$F$38)-($B79*$E$36)-($B79*$E$38)</f>
        <v>10971.635999999997</v>
      </c>
    </row>
    <row r="80" spans="2:7" x14ac:dyDescent="0.2">
      <c r="B80" s="7" t="s">
        <v>0</v>
      </c>
      <c r="C80" s="5"/>
      <c r="D80" s="5"/>
      <c r="E80" s="5"/>
      <c r="F80" s="5"/>
      <c r="G80" s="4"/>
    </row>
    <row r="81" spans="1:8" x14ac:dyDescent="0.2">
      <c r="B81" s="6">
        <f>B77*1.15</f>
        <v>1253.5</v>
      </c>
      <c r="C81" s="5">
        <f>(($B81*C$71))-($F$41-$F$36-$F$38)-($B81*$E$36)-($B81*$E$38)</f>
        <v>6439.9610000000011</v>
      </c>
      <c r="D81" s="5">
        <f>(($B81*D$71))-($F$41-$F$36-$F$38)-($B81*$E$36)-($B81*$E$38)</f>
        <v>7317.4110000000019</v>
      </c>
      <c r="E81" s="5">
        <f>(($B81*E$71))-($F$41-$F$36-$F$38)-($B81*$E$36)-($B81*$E$38)</f>
        <v>9072.3109999999997</v>
      </c>
      <c r="F81" s="5">
        <f>(($B81*F$71))-($F$41-$F$36-$F$38)-($B81*$E$36)-($B81*$E$38)</f>
        <v>10827.211000000001</v>
      </c>
      <c r="G81" s="4">
        <f>(($B81*G$71))-($F$41-$F$36-$F$38)-($B81*$E$36)-($B81*$E$38)</f>
        <v>11704.660999999998</v>
      </c>
    </row>
    <row r="82" spans="1:8" ht="16" thickBot="1" x14ac:dyDescent="0.25">
      <c r="B82" s="3"/>
      <c r="C82" s="2"/>
      <c r="D82" s="2"/>
      <c r="E82" s="2"/>
      <c r="F82" s="2"/>
      <c r="G82" s="1"/>
    </row>
    <row r="85" spans="1:8" x14ac:dyDescent="0.2">
      <c r="A85" s="52" t="s">
        <v>73</v>
      </c>
      <c r="B85" s="50"/>
      <c r="C85" s="50"/>
      <c r="D85" s="50"/>
      <c r="E85" s="50"/>
      <c r="F85" s="50"/>
      <c r="G85" s="50"/>
      <c r="H85" s="50"/>
    </row>
    <row r="86" spans="1:8" x14ac:dyDescent="0.2">
      <c r="A86" s="50"/>
      <c r="B86" s="50"/>
      <c r="C86" s="50"/>
      <c r="D86" s="50"/>
      <c r="E86" s="50"/>
      <c r="F86" s="50"/>
      <c r="G86" s="50"/>
      <c r="H86" s="50"/>
    </row>
    <row r="87" spans="1:8" x14ac:dyDescent="0.2">
      <c r="A87" s="51" t="s">
        <v>72</v>
      </c>
      <c r="B87" s="51"/>
      <c r="C87" s="51"/>
      <c r="D87" s="51"/>
      <c r="E87" s="51"/>
      <c r="F87" s="51"/>
      <c r="G87" s="51"/>
      <c r="H87" s="51"/>
    </row>
  </sheetData>
  <mergeCells count="3">
    <mergeCell ref="C70:G70"/>
    <mergeCell ref="A85:H86"/>
    <mergeCell ref="A87:H87"/>
  </mergeCells>
  <hyperlinks>
    <hyperlink ref="A87" r:id="rId1" display="http://www.aces.edu/" xr:uid="{E52E55F4-2E77-944E-9886-F1554498AFB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SQUASH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Boswell</dc:creator>
  <cp:lastModifiedBy>Microsoft Office User</cp:lastModifiedBy>
  <dcterms:created xsi:type="dcterms:W3CDTF">2021-06-24T16:01:35Z</dcterms:created>
  <dcterms:modified xsi:type="dcterms:W3CDTF">2021-07-16T15:23:48Z</dcterms:modified>
</cp:coreProperties>
</file>