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315"/>
  <workbookPr/>
  <mc:AlternateContent xmlns:mc="http://schemas.openxmlformats.org/markup-compatibility/2006">
    <mc:Choice Requires="x15">
      <x15ac:absPath xmlns:x15ac="http://schemas.microsoft.com/office/spreadsheetml/2010/11/ac" url="/Volumes/Extcomm/library/Kristin Garrett/2020 Crop Budgets/Soybeans - Irrigated /"/>
    </mc:Choice>
  </mc:AlternateContent>
  <bookViews>
    <workbookView xWindow="19120" yWindow="2080" windowWidth="23580" windowHeight="20100"/>
  </bookViews>
  <sheets>
    <sheet name="SoybeansIRR2020" sheetId="1" r:id="rId1"/>
    <sheet name="Sheet1" sheetId="2" r:id="rId2"/>
  </sheets>
  <definedNames>
    <definedName name="_xlnm.Print_Area" localSheetId="0">SoybeansIRR2020!$A$1:$H$66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F15" i="1"/>
  <c r="D20" i="1"/>
  <c r="D19" i="1"/>
  <c r="D18" i="1"/>
  <c r="F20" i="1"/>
  <c r="F22" i="1"/>
  <c r="F18" i="1"/>
  <c r="F34" i="1"/>
  <c r="F33" i="1"/>
  <c r="F21" i="1"/>
  <c r="F23" i="1"/>
  <c r="D30" i="1"/>
  <c r="F30" i="1"/>
  <c r="D31" i="1"/>
  <c r="F31" i="1"/>
  <c r="G12" i="2"/>
  <c r="I12" i="2"/>
  <c r="F16" i="1"/>
  <c r="G6" i="2"/>
  <c r="I6" i="2"/>
  <c r="F19" i="1"/>
  <c r="G8" i="2"/>
  <c r="F24" i="1"/>
  <c r="F25" i="1"/>
  <c r="F26" i="1"/>
  <c r="F27" i="1"/>
  <c r="F28" i="1"/>
  <c r="F29" i="1"/>
  <c r="G15" i="2"/>
  <c r="I15" i="2"/>
  <c r="F32" i="1"/>
  <c r="F35" i="1"/>
  <c r="F36" i="1"/>
  <c r="F42" i="1"/>
  <c r="F43" i="1"/>
  <c r="F44" i="1"/>
  <c r="G14" i="2"/>
  <c r="I14" i="2"/>
  <c r="G10" i="2"/>
  <c r="I10" i="2"/>
  <c r="I8" i="2"/>
  <c r="F37" i="1"/>
  <c r="F39" i="1"/>
  <c r="C60" i="1"/>
  <c r="G16" i="2"/>
  <c r="E59" i="1"/>
  <c r="D58" i="1"/>
  <c r="D57" i="1"/>
  <c r="E60" i="1"/>
  <c r="G57" i="1"/>
  <c r="E61" i="1"/>
  <c r="F58" i="1"/>
  <c r="D61" i="1"/>
  <c r="C58" i="1"/>
  <c r="D60" i="1"/>
  <c r="D45" i="1"/>
  <c r="F45" i="1"/>
  <c r="F47" i="1"/>
  <c r="F50" i="1"/>
  <c r="F60" i="1"/>
  <c r="F61" i="1"/>
  <c r="G61" i="1"/>
  <c r="F57" i="1"/>
  <c r="E57" i="1"/>
  <c r="E58" i="1"/>
  <c r="C61" i="1"/>
  <c r="G58" i="1"/>
  <c r="F59" i="1"/>
  <c r="G59" i="1"/>
  <c r="D59" i="1"/>
  <c r="G60" i="1"/>
  <c r="C57" i="1"/>
  <c r="C59" i="1"/>
  <c r="I16" i="2"/>
  <c r="I18" i="2"/>
  <c r="G18" i="2"/>
</calcChain>
</file>

<file path=xl/sharedStrings.xml><?xml version="1.0" encoding="utf-8"?>
<sst xmlns="http://schemas.openxmlformats.org/spreadsheetml/2006/main" count="144" uniqueCount="75">
  <si>
    <t/>
  </si>
  <si>
    <t>Estimated Costs Per Acre</t>
  </si>
  <si>
    <t>Following Recommended Management Practices</t>
  </si>
  <si>
    <t>Yield Goal</t>
  </si>
  <si>
    <t>Bushels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</si>
  <si>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</si>
  <si>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</si>
  <si>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</si>
  <si>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</si>
  <si>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</si>
  <si>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</si>
  <si>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</si>
  <si>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</si>
  <si>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</si>
  <si>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</si>
  <si>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</si>
  <si>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 &amp; Inoculant</t>
  </si>
  <si>
    <t>BAG</t>
  </si>
  <si>
    <t>_</t>
  </si>
  <si>
    <t>Fertilizer</t>
  </si>
  <si>
    <t xml:space="preserve">  Phosphate</t>
  </si>
  <si>
    <t>UNITS</t>
  </si>
  <si>
    <t xml:space="preserve">  Potash</t>
  </si>
  <si>
    <t>Lime (Prorated)</t>
  </si>
  <si>
    <t>TONS</t>
  </si>
  <si>
    <t>Herbicides</t>
  </si>
  <si>
    <t>ACRE</t>
  </si>
  <si>
    <t>Insecticides</t>
  </si>
  <si>
    <t>Fungicides</t>
  </si>
  <si>
    <t>Nematicide</t>
  </si>
  <si>
    <t>Consultant/Scouting Fee</t>
  </si>
  <si>
    <t>Irrigation</t>
  </si>
  <si>
    <t>AC/IN</t>
  </si>
  <si>
    <t>Drying</t>
  </si>
  <si>
    <t>BU.</t>
  </si>
  <si>
    <t>Hauling</t>
  </si>
  <si>
    <t>Crop Insurance</t>
  </si>
  <si>
    <t>Aerial Application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</si>
  <si>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</si>
  <si>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</si>
  <si>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</si>
  <si>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</si>
  <si>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</si>
  <si>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</si>
  <si>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</si>
  <si>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TRACTOR/MACHINERY</t>
  </si>
  <si>
    <t>IRRIGATION</t>
  </si>
  <si>
    <t>LAND OWNERSHIP COST</t>
  </si>
  <si>
    <t>GENERAL OVERHEAD</t>
  </si>
  <si>
    <t xml:space="preserve">   TOTAL FIXED COSTS</t>
  </si>
  <si>
    <t>3. TOTAL COST OF ALL SPECIFIED EXPENSES</t>
  </si>
  <si>
    <t>(Approximate Range per Acre : $125 to $400)</t>
  </si>
  <si>
    <t>(Approximate Range per Acre : $50 to $275)</t>
  </si>
  <si>
    <t>(Approximate Range per Acre : $175 to $600)</t>
  </si>
  <si>
    <t>Yld Bu/acre</t>
  </si>
  <si>
    <t xml:space="preserve">                                             AT VARYING YIELD AND PRICE LEVELS(1)</t>
  </si>
  <si>
    <t>1  Production costs held constant except fordrying and hauling</t>
  </si>
  <si>
    <t>Note: To customize this budget, you may change any numbers in blue.</t>
  </si>
  <si>
    <t>-----------------------------------PRICE ($/BU)----------------------------------------</t>
  </si>
  <si>
    <t xml:space="preserve">                                      NET RETURNS PER ACRE ABOVE SPECIFIED VARIABLE EXPENSES</t>
  </si>
  <si>
    <t>Poultry Litter</t>
  </si>
  <si>
    <t>Cover Crop Establishment.</t>
  </si>
  <si>
    <t>SOYBEANS IRRIGATED- Enterprise Planning Budget Summary</t>
  </si>
  <si>
    <t xml:space="preserve">  Nitrogen</t>
  </si>
  <si>
    <t>Seed</t>
  </si>
  <si>
    <t>Fertilzer &amp; Lime</t>
  </si>
  <si>
    <t>Chemicals</t>
  </si>
  <si>
    <t>Drying &amp; Hauling</t>
  </si>
  <si>
    <t>Machinery &amp; Labor</t>
  </si>
  <si>
    <t>Other</t>
  </si>
  <si>
    <t>Boron /Micronutrients</t>
  </si>
  <si>
    <t>Soil Test</t>
  </si>
  <si>
    <t>ALABAMA, 2020</t>
  </si>
  <si>
    <r>
      <t xml:space="preserve">The Alabama Cooperative Extension System (Alabama A&amp;M University and Auburn University) is an equal opportunity educator and employer. Everyone is welcome! Please let us know if you have accessibility needs. </t>
    </r>
    <r>
      <rPr>
        <sz val="8.5"/>
        <color rgb="FF215967"/>
        <rFont val="Calibri"/>
        <family val="2"/>
      </rPr>
      <t>©</t>
    </r>
    <r>
      <rPr>
        <b/>
        <sz val="8.5"/>
        <color rgb="FF215967"/>
        <rFont val="Calibri"/>
        <family val="2"/>
      </rPr>
      <t xml:space="preserve"> 2020 by the Alabama Cooperative Extension System.</t>
    </r>
  </si>
  <si>
    <t>www.aces.edu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</si>
</sst>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8.5"/>
      <color rgb="FF215967"/>
      <name val="Calibri"/>
      <family val="2"/>
    </font>
    <font>
      <sz val="8.5"/>
      <color rgb="FF215967"/>
      <name val="Calibri"/>
      <family val="2"/>
    </font>
    <font>
      <u/>
      <sz val="1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23" borderId="7" applyNumberFormat="0" applyFont="0" applyAlignment="0" applyProtection="0"/>
    <xf numFmtId="0" fontId="1" fillId="0" borderId="0"/>
    <xf numFmtId="0" fontId="34" fillId="0" borderId="0" applyNumberFormat="0" applyFill="0" applyBorder="0" applyAlignment="0" applyProtection="0"/>
  </cellStyleXfs>
  <cellXfs count="108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center"/>
      <protection locked="0"/>
    </xf>
    <xf numFmtId="164" fontId="24" fillId="0" borderId="10" xfId="0" applyNumberFormat="1" applyFont="1" applyBorder="1" applyProtection="1">
      <protection locked="0"/>
    </xf>
    <xf numFmtId="167" fontId="20" fillId="0" borderId="10" xfId="0" applyNumberFormat="1" applyFont="1" applyBorder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1" xfId="0" quotePrefix="1" applyNumberFormat="1" applyFont="1" applyBorder="1" applyAlignment="1" applyProtection="1">
      <alignment horizontal="left"/>
      <protection locked="0"/>
    </xf>
    <xf numFmtId="0" fontId="2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164" fontId="22" fillId="0" borderId="13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0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164" fontId="29" fillId="0" borderId="0" xfId="0" applyNumberFormat="1" applyFont="1" applyProtection="1"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8" xfId="0" applyNumberFormat="1" applyFont="1" applyBorder="1" applyAlignment="1" applyProtection="1">
      <alignment horizontal="left"/>
      <protection locked="0"/>
    </xf>
    <xf numFmtId="164" fontId="22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Protection="1">
      <protection locked="0"/>
    </xf>
    <xf numFmtId="0" fontId="24" fillId="0" borderId="0" xfId="0" applyFont="1" applyBorder="1" applyAlignment="1" applyProtection="1">
      <alignment horizontal="fill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7" fillId="0" borderId="0" xfId="0" applyFont="1" applyProtection="1">
      <protection locked="0"/>
    </xf>
    <xf numFmtId="164" fontId="28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6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4" fillId="0" borderId="0" xfId="0" applyNumberFormat="1" applyFont="1" applyProtection="1"/>
    <xf numFmtId="0" fontId="0" fillId="0" borderId="0" xfId="0"/>
    <xf numFmtId="0" fontId="1" fillId="0" borderId="0" xfId="43"/>
    <xf numFmtId="0" fontId="1" fillId="0" borderId="0" xfId="43"/>
    <xf numFmtId="2" fontId="1" fillId="0" borderId="0" xfId="43" applyNumberFormat="1"/>
    <xf numFmtId="0" fontId="1" fillId="0" borderId="0" xfId="0" applyFont="1"/>
    <xf numFmtId="0" fontId="22" fillId="0" borderId="0" xfId="0" applyFont="1"/>
    <xf numFmtId="0" fontId="32" fillId="0" borderId="0" xfId="0" applyFont="1" applyAlignment="1">
      <alignment horizontal="center" vertical="center" wrapText="1"/>
    </xf>
    <xf numFmtId="0" fontId="34" fillId="0" borderId="0" xfId="44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177800</xdr:colOff>
      <xdr:row>0</xdr:row>
      <xdr:rowOff>139700</xdr:rowOff>
    </xdr:from>
    <xdr:to>
      <xdr:col>6</xdr:col>
      <xdr:colOff>775524</xdr:colOff>
      <xdr:row>4</xdr:row>
      <xdr:rowOff>104871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39700"/>
          <a:ext cx="2375724" cy="625571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ces.edu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U376"/>
  <sheetViews>
    <sheetView tabSelected="1" workbookViewId="0">
      <selection sqref="A1:H66"/>
    </sheetView>
  </sheetViews>
  <sheetFormatPr baseColWidth="10" defaultColWidth="8.83203125" defaultRowHeight="13" x14ac:dyDescent="0.15"/>
  <cols>
    <col min="1" max="1" width="9.6640625" customWidth="1"/>
    <col min="2" max="2" width="28.6640625" customWidth="1"/>
    <col min="3" max="3" width="7.6640625" customWidth="1"/>
    <col min="4" max="6" width="11.6640625" customWidth="1"/>
    <col min="7" max="7" width="12.1640625" customWidth="1"/>
    <col min="8" max="8" width="5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s="100" customFormat="1" x14ac:dyDescent="0.15"/>
    <row r="2" spans="1:47" s="100" customFormat="1" x14ac:dyDescent="0.15"/>
    <row r="3" spans="1:47" s="100" customFormat="1" x14ac:dyDescent="0.15">
      <c r="A3" s="105" t="s">
        <v>62</v>
      </c>
    </row>
    <row r="4" spans="1:47" s="100" customFormat="1" x14ac:dyDescent="0.15"/>
    <row r="5" spans="1:47" ht="14" x14ac:dyDescent="0.15">
      <c r="A5" s="50"/>
      <c r="B5" s="30"/>
      <c r="C5" s="46"/>
      <c r="D5" s="46"/>
      <c r="E5" s="46"/>
      <c r="F5" s="46"/>
      <c r="G5" s="46"/>
      <c r="H5" s="51"/>
      <c r="I5" s="51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0</v>
      </c>
      <c r="AO5" s="1"/>
      <c r="AP5" s="1"/>
      <c r="AQ5" s="1"/>
      <c r="AR5" s="1"/>
      <c r="AS5" s="1"/>
      <c r="AT5" s="1"/>
      <c r="AU5" s="1"/>
    </row>
    <row r="6" spans="1:47" x14ac:dyDescent="0.15">
      <c r="A6" s="52" t="s">
        <v>1</v>
      </c>
      <c r="B6" s="53"/>
      <c r="C6" s="49" t="s">
        <v>57</v>
      </c>
      <c r="D6" s="46"/>
      <c r="E6" s="46"/>
      <c r="F6" s="46"/>
      <c r="G6" s="46"/>
      <c r="H6" s="51"/>
      <c r="I6" s="51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" t="s">
        <v>0</v>
      </c>
      <c r="AO6" s="1"/>
      <c r="AP6" s="1"/>
      <c r="AQ6" s="1"/>
      <c r="AR6" s="1"/>
      <c r="AS6" s="1"/>
      <c r="AT6" s="1"/>
      <c r="AU6" s="1"/>
    </row>
    <row r="7" spans="1:47" ht="14" x14ac:dyDescent="0.15">
      <c r="A7" s="52" t="s">
        <v>2</v>
      </c>
      <c r="B7" s="54"/>
      <c r="C7" s="54"/>
      <c r="D7" s="54"/>
      <c r="E7" s="55" t="s">
        <v>3</v>
      </c>
      <c r="F7" s="4">
        <v>60</v>
      </c>
      <c r="G7" s="55" t="s">
        <v>4</v>
      </c>
      <c r="H7" s="55"/>
      <c r="I7" s="54"/>
      <c r="J7" s="5"/>
      <c r="K7" s="5"/>
      <c r="L7" s="5"/>
      <c r="M7" s="1"/>
      <c r="N7" s="2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3" t="s">
        <v>0</v>
      </c>
      <c r="AO7" s="1"/>
      <c r="AP7" s="1"/>
      <c r="AQ7" s="1"/>
      <c r="AR7" s="1"/>
      <c r="AS7" s="1"/>
      <c r="AT7" s="1"/>
      <c r="AU7" s="1"/>
    </row>
    <row r="8" spans="1:47" ht="14" x14ac:dyDescent="0.15">
      <c r="A8" s="56" t="s">
        <v>72</v>
      </c>
      <c r="B8" s="57"/>
      <c r="C8" s="54"/>
      <c r="D8" s="54"/>
      <c r="E8" s="54"/>
      <c r="F8" s="54"/>
      <c r="G8" s="54"/>
      <c r="H8" s="54"/>
      <c r="I8" s="54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14" x14ac:dyDescent="0.15">
      <c r="A9" s="30"/>
      <c r="B9" s="55" t="s">
        <v>5</v>
      </c>
      <c r="C9" s="54"/>
      <c r="D9" s="54"/>
      <c r="E9" s="54"/>
      <c r="F9" s="30"/>
      <c r="G9" s="54"/>
      <c r="H9" s="54"/>
      <c r="I9" s="54"/>
      <c r="J9" s="5"/>
      <c r="K9" s="5"/>
      <c r="L9" s="5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" t="s">
        <v>0</v>
      </c>
      <c r="AO9" s="1"/>
      <c r="AP9" s="1"/>
      <c r="AQ9" s="1"/>
      <c r="AR9" s="1"/>
      <c r="AS9" s="1"/>
      <c r="AT9" s="1"/>
      <c r="AU9" s="1"/>
    </row>
    <row r="10" spans="1:47" ht="14" x14ac:dyDescent="0.15">
      <c r="A10" s="30"/>
      <c r="B10" s="55" t="s">
        <v>6</v>
      </c>
      <c r="C10" s="54"/>
      <c r="D10" s="54"/>
      <c r="E10" s="30"/>
      <c r="F10" s="54"/>
      <c r="G10" s="54"/>
      <c r="H10" s="54"/>
      <c r="I10" s="54"/>
      <c r="J10" s="5"/>
      <c r="K10" s="5"/>
      <c r="L10" s="5"/>
      <c r="M10" s="1"/>
      <c r="N10" s="1"/>
      <c r="S10" s="1"/>
      <c r="T10" s="1"/>
      <c r="U10" s="1"/>
      <c r="V10" s="1"/>
      <c r="W10" s="1"/>
      <c r="X10" s="1"/>
      <c r="Y10" s="1"/>
      <c r="Z10" s="7" t="s">
        <v>0</v>
      </c>
      <c r="AO10" s="1"/>
      <c r="AP10" s="1"/>
      <c r="AQ10" s="1"/>
      <c r="AR10" s="1"/>
      <c r="AS10" s="1"/>
      <c r="AT10" s="1"/>
      <c r="AU10" s="1"/>
    </row>
    <row r="11" spans="1:47" ht="14" x14ac:dyDescent="0.15">
      <c r="A11" s="54"/>
      <c r="B11" s="54"/>
      <c r="C11" s="55"/>
      <c r="D11" s="55"/>
      <c r="E11" s="58" t="s">
        <v>7</v>
      </c>
      <c r="F11" s="58" t="s">
        <v>8</v>
      </c>
      <c r="G11" s="59" t="s">
        <v>9</v>
      </c>
      <c r="H11" s="54"/>
      <c r="I11" s="54"/>
      <c r="J11" s="5"/>
      <c r="K11" s="5"/>
      <c r="L11" s="5"/>
      <c r="M11" s="1"/>
      <c r="N11" s="1"/>
      <c r="S11" s="1"/>
      <c r="T11" s="1"/>
      <c r="U11" s="1"/>
      <c r="V11" s="1"/>
      <c r="W11" s="1"/>
      <c r="X11" s="1"/>
      <c r="Y11" s="1"/>
      <c r="Z11" s="1"/>
      <c r="AO11" s="1"/>
      <c r="AP11" s="1"/>
      <c r="AQ11" s="1"/>
      <c r="AR11" s="1"/>
      <c r="AS11" s="1"/>
      <c r="AT11" s="1"/>
      <c r="AU11" s="1"/>
    </row>
    <row r="12" spans="1:47" ht="14" x14ac:dyDescent="0.15">
      <c r="A12" s="60" t="s">
        <v>0</v>
      </c>
      <c r="B12" s="55"/>
      <c r="C12" s="61" t="s">
        <v>10</v>
      </c>
      <c r="D12" s="62" t="s">
        <v>11</v>
      </c>
      <c r="E12" s="62" t="s">
        <v>12</v>
      </c>
      <c r="F12" s="62" t="s">
        <v>13</v>
      </c>
      <c r="G12" s="63" t="s">
        <v>14</v>
      </c>
      <c r="H12" s="54"/>
      <c r="I12" s="64"/>
      <c r="J12" s="8"/>
      <c r="K12" s="8"/>
      <c r="L12" s="8"/>
      <c r="M12" s="1"/>
      <c r="N12" s="9"/>
      <c r="S12" s="1"/>
      <c r="T12" s="1"/>
      <c r="U12" s="1"/>
      <c r="V12" s="1"/>
      <c r="W12" s="1"/>
      <c r="X12" s="1"/>
      <c r="Y12" s="1"/>
      <c r="Z12" s="1"/>
      <c r="AO12" s="1"/>
      <c r="AP12" s="1"/>
      <c r="AQ12" s="1"/>
      <c r="AR12" s="1"/>
      <c r="AS12" s="1"/>
      <c r="AT12" s="1"/>
      <c r="AU12" s="1"/>
    </row>
    <row r="13" spans="1:47" ht="6" customHeight="1" x14ac:dyDescent="0.15">
      <c r="A13" s="65"/>
      <c r="B13" s="66"/>
      <c r="C13" s="67"/>
      <c r="D13" s="10"/>
      <c r="E13" s="10"/>
      <c r="F13" s="68"/>
      <c r="G13" s="69"/>
      <c r="H13" s="54"/>
      <c r="I13" s="64"/>
      <c r="J13" s="8"/>
      <c r="K13" s="8"/>
      <c r="L13" s="8"/>
      <c r="M13" s="1"/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7"/>
      <c r="AO13" s="1"/>
      <c r="AP13" s="1"/>
      <c r="AQ13" s="1"/>
      <c r="AR13" s="1"/>
      <c r="AS13" s="1"/>
      <c r="AT13" s="1"/>
      <c r="AU13" s="1"/>
    </row>
    <row r="14" spans="1:47" ht="14" x14ac:dyDescent="0.15">
      <c r="A14" s="50" t="s">
        <v>15</v>
      </c>
      <c r="B14" s="54"/>
      <c r="C14" s="54"/>
      <c r="D14" s="54"/>
      <c r="E14" s="54"/>
      <c r="F14" s="54"/>
      <c r="G14" s="54"/>
      <c r="H14" s="54"/>
      <c r="I14" s="54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 t="s">
        <v>0</v>
      </c>
      <c r="AO14" s="1"/>
      <c r="AP14" s="1"/>
      <c r="AQ14" s="1"/>
      <c r="AR14" s="1"/>
      <c r="AS14" s="1"/>
      <c r="AT14" s="1"/>
      <c r="AU14" s="1"/>
    </row>
    <row r="15" spans="1:47" ht="14" x14ac:dyDescent="0.15">
      <c r="B15" s="104" t="s">
        <v>71</v>
      </c>
      <c r="C15" s="104" t="s">
        <v>26</v>
      </c>
      <c r="D15" s="94">
        <v>1</v>
      </c>
      <c r="E15" s="95">
        <v>1</v>
      </c>
      <c r="F15" s="99">
        <f>+D15*E15</f>
        <v>1</v>
      </c>
      <c r="G15" s="96" t="s">
        <v>18</v>
      </c>
    </row>
    <row r="16" spans="1:47" ht="14" x14ac:dyDescent="0.15">
      <c r="A16" s="54"/>
      <c r="B16" s="70" t="s">
        <v>16</v>
      </c>
      <c r="C16" s="71" t="s">
        <v>17</v>
      </c>
      <c r="D16" s="12">
        <v>1</v>
      </c>
      <c r="E16" s="13">
        <v>55</v>
      </c>
      <c r="F16" s="14">
        <f>+D16*E16</f>
        <v>55</v>
      </c>
      <c r="G16" s="69" t="s">
        <v>18</v>
      </c>
      <c r="H16" s="54"/>
      <c r="I16" s="54"/>
      <c r="J16" s="5"/>
      <c r="K16" s="5"/>
      <c r="L16" s="5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  <c r="AO16" s="1"/>
      <c r="AP16" s="1"/>
      <c r="AQ16" s="1"/>
      <c r="AR16" s="1"/>
      <c r="AS16" s="1"/>
      <c r="AT16" s="1"/>
      <c r="AU16" s="1"/>
    </row>
    <row r="17" spans="1:47" ht="14" x14ac:dyDescent="0.15">
      <c r="A17" s="54"/>
      <c r="B17" s="70" t="s">
        <v>19</v>
      </c>
      <c r="C17" s="30"/>
      <c r="D17" s="13"/>
      <c r="E17" s="13"/>
      <c r="F17" s="14"/>
      <c r="G17" s="30"/>
      <c r="H17" s="54"/>
      <c r="I17" s="30"/>
      <c r="J17" s="5"/>
      <c r="K17" s="5"/>
      <c r="L17" s="5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"/>
      <c r="AO17" s="1"/>
      <c r="AP17" s="1"/>
      <c r="AQ17" s="1"/>
      <c r="AR17" s="1"/>
      <c r="AS17" s="1"/>
      <c r="AT17" s="1"/>
      <c r="AU17" s="1"/>
    </row>
    <row r="18" spans="1:47" ht="14" x14ac:dyDescent="0.15">
      <c r="A18" s="54"/>
      <c r="B18" s="97" t="s">
        <v>63</v>
      </c>
      <c r="C18" s="98" t="s">
        <v>21</v>
      </c>
      <c r="D18" s="15">
        <f>MAX(0,(30)-(((D21*2000)*(3/100))*0.65))</f>
        <v>30</v>
      </c>
      <c r="E18" s="95">
        <v>0.45</v>
      </c>
      <c r="F18" s="99">
        <f t="shared" ref="F18" si="0">+D18*E18</f>
        <v>13.5</v>
      </c>
      <c r="G18" s="96" t="s">
        <v>18</v>
      </c>
      <c r="H18" s="54"/>
      <c r="I18" s="30"/>
      <c r="J18" s="5"/>
      <c r="K18" s="5"/>
      <c r="L18" s="5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/>
      <c r="AO18" s="1"/>
      <c r="AP18" s="1"/>
      <c r="AQ18" s="1"/>
      <c r="AR18" s="1"/>
      <c r="AS18" s="1"/>
      <c r="AT18" s="1"/>
      <c r="AU18" s="1"/>
    </row>
    <row r="19" spans="1:47" ht="14" x14ac:dyDescent="0.15">
      <c r="A19" s="54"/>
      <c r="B19" s="70" t="s">
        <v>20</v>
      </c>
      <c r="C19" s="71" t="s">
        <v>21</v>
      </c>
      <c r="D19" s="15">
        <f>MAX(0,(60)-(((D21*2000)*(3/100))*0.8))</f>
        <v>60</v>
      </c>
      <c r="E19" s="13">
        <v>0.45</v>
      </c>
      <c r="F19" s="14">
        <f t="shared" ref="F19:F37" si="1">+D19*E19</f>
        <v>27</v>
      </c>
      <c r="G19" s="69" t="s">
        <v>18</v>
      </c>
      <c r="H19" s="54"/>
      <c r="I19" s="30"/>
      <c r="J19" s="5"/>
      <c r="K19" s="5"/>
      <c r="L19" s="5"/>
      <c r="M19" s="16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4" x14ac:dyDescent="0.15">
      <c r="A20" s="54"/>
      <c r="B20" s="70" t="s">
        <v>22</v>
      </c>
      <c r="C20" s="71" t="s">
        <v>21</v>
      </c>
      <c r="D20" s="15">
        <f>MAX(0,(60-(((D21*2000)*(2.5/100))*0.8)))</f>
        <v>60</v>
      </c>
      <c r="E20" s="13">
        <v>0.34</v>
      </c>
      <c r="F20" s="99">
        <f t="shared" si="1"/>
        <v>20.400000000000002</v>
      </c>
      <c r="G20" s="69" t="s">
        <v>18</v>
      </c>
      <c r="H20" s="54"/>
      <c r="I20" s="54"/>
      <c r="J20" s="5"/>
      <c r="K20" s="5"/>
      <c r="L20" s="5"/>
      <c r="M20" s="16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O20" s="1"/>
      <c r="AP20" s="1"/>
      <c r="AQ20" s="1"/>
      <c r="AR20" s="1"/>
      <c r="AS20" s="1"/>
      <c r="AT20" s="1"/>
      <c r="AU20" s="1"/>
    </row>
    <row r="21" spans="1:47" ht="14" x14ac:dyDescent="0.15">
      <c r="A21" s="54"/>
      <c r="B21" s="93" t="s">
        <v>60</v>
      </c>
      <c r="C21" s="71" t="s">
        <v>24</v>
      </c>
      <c r="D21" s="12">
        <v>0</v>
      </c>
      <c r="E21" s="13">
        <v>0</v>
      </c>
      <c r="F21" s="14">
        <f>+D21*E21</f>
        <v>0</v>
      </c>
      <c r="G21" s="69" t="s">
        <v>18</v>
      </c>
      <c r="H21" s="54"/>
      <c r="I21" s="54"/>
      <c r="J21" s="5"/>
      <c r="K21" s="5"/>
      <c r="L21" s="5"/>
      <c r="M21" s="16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O21" s="1"/>
      <c r="AP21" s="1"/>
      <c r="AQ21" s="1"/>
      <c r="AR21" s="1"/>
      <c r="AS21" s="1"/>
      <c r="AT21" s="1"/>
      <c r="AU21" s="1"/>
    </row>
    <row r="22" spans="1:47" s="100" customFormat="1" ht="14" x14ac:dyDescent="0.15">
      <c r="A22" s="54"/>
      <c r="B22" s="97" t="s">
        <v>70</v>
      </c>
      <c r="C22" s="98" t="s">
        <v>26</v>
      </c>
      <c r="D22" s="94">
        <v>1</v>
      </c>
      <c r="E22" s="95">
        <v>10</v>
      </c>
      <c r="F22" s="99">
        <f t="shared" ref="F22" si="2">+D22*E22</f>
        <v>10</v>
      </c>
      <c r="G22" s="96" t="s">
        <v>18</v>
      </c>
      <c r="H22" s="54"/>
      <c r="I22" s="54"/>
      <c r="J22" s="5"/>
      <c r="K22" s="5"/>
      <c r="L22" s="5"/>
      <c r="M22" s="16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O22" s="1"/>
      <c r="AP22" s="1"/>
      <c r="AQ22" s="1"/>
      <c r="AR22" s="1"/>
      <c r="AS22" s="1"/>
      <c r="AT22" s="1"/>
      <c r="AU22" s="1"/>
    </row>
    <row r="23" spans="1:47" ht="14" x14ac:dyDescent="0.15">
      <c r="A23" s="54"/>
      <c r="B23" s="70" t="s">
        <v>23</v>
      </c>
      <c r="C23" s="71" t="s">
        <v>24</v>
      </c>
      <c r="D23" s="12">
        <v>0.33</v>
      </c>
      <c r="E23" s="13">
        <v>40</v>
      </c>
      <c r="F23" s="14">
        <f>+D23*E23</f>
        <v>13.200000000000001</v>
      </c>
      <c r="G23" s="69" t="s">
        <v>18</v>
      </c>
      <c r="H23" s="54"/>
      <c r="I23" s="54"/>
      <c r="J23" s="5"/>
      <c r="K23" s="5"/>
      <c r="L23" s="5"/>
      <c r="M23" s="1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4" x14ac:dyDescent="0.15">
      <c r="A24" s="54"/>
      <c r="B24" s="70" t="s">
        <v>25</v>
      </c>
      <c r="C24" s="71" t="s">
        <v>26</v>
      </c>
      <c r="D24" s="12">
        <v>1</v>
      </c>
      <c r="E24" s="13">
        <v>45</v>
      </c>
      <c r="F24" s="14">
        <f t="shared" si="1"/>
        <v>45</v>
      </c>
      <c r="G24" s="69" t="s">
        <v>18</v>
      </c>
      <c r="H24" s="54"/>
      <c r="I24" s="54"/>
      <c r="J24" s="5"/>
      <c r="K24" s="5"/>
      <c r="L24" s="5"/>
      <c r="M24" s="1"/>
      <c r="N24" s="1"/>
      <c r="O24" s="6"/>
      <c r="R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4" x14ac:dyDescent="0.15">
      <c r="A25" s="54"/>
      <c r="B25" s="70" t="s">
        <v>27</v>
      </c>
      <c r="C25" s="71" t="s">
        <v>26</v>
      </c>
      <c r="D25" s="12">
        <v>1</v>
      </c>
      <c r="E25" s="13">
        <v>8</v>
      </c>
      <c r="F25" s="14">
        <f t="shared" si="1"/>
        <v>8</v>
      </c>
      <c r="G25" s="69" t="s">
        <v>18</v>
      </c>
      <c r="H25" s="54"/>
      <c r="I25" s="54"/>
      <c r="J25" s="5"/>
      <c r="K25" s="5"/>
      <c r="L25" s="5"/>
      <c r="M25" s="1"/>
      <c r="N25" s="2"/>
      <c r="O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4" x14ac:dyDescent="0.15">
      <c r="A26" s="54"/>
      <c r="B26" s="70" t="s">
        <v>28</v>
      </c>
      <c r="C26" s="71" t="s">
        <v>26</v>
      </c>
      <c r="D26" s="12">
        <v>1</v>
      </c>
      <c r="E26" s="13">
        <v>14</v>
      </c>
      <c r="F26" s="14">
        <f t="shared" si="1"/>
        <v>14</v>
      </c>
      <c r="G26" s="69" t="s">
        <v>18</v>
      </c>
      <c r="H26" s="54"/>
      <c r="I26" s="54"/>
      <c r="J26" s="5"/>
      <c r="K26" s="5"/>
      <c r="L26" s="5"/>
      <c r="M26" s="1"/>
      <c r="N26" s="1"/>
      <c r="O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4" x14ac:dyDescent="0.15">
      <c r="A27" s="54"/>
      <c r="B27" s="70" t="s">
        <v>29</v>
      </c>
      <c r="C27" s="71" t="s">
        <v>26</v>
      </c>
      <c r="D27" s="12">
        <v>1</v>
      </c>
      <c r="E27" s="13">
        <v>0</v>
      </c>
      <c r="F27" s="14">
        <f t="shared" si="1"/>
        <v>0</v>
      </c>
      <c r="G27" s="69" t="s">
        <v>18</v>
      </c>
      <c r="H27" s="54"/>
      <c r="I27" s="54"/>
      <c r="J27" s="5"/>
      <c r="K27" s="5"/>
      <c r="L27" s="5"/>
      <c r="M27" s="1"/>
      <c r="N27" s="1"/>
      <c r="O27" s="1"/>
      <c r="P27" s="1"/>
      <c r="Q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4" x14ac:dyDescent="0.15">
      <c r="A28" s="54"/>
      <c r="B28" s="72" t="s">
        <v>30</v>
      </c>
      <c r="C28" s="71" t="s">
        <v>26</v>
      </c>
      <c r="D28" s="12">
        <v>0</v>
      </c>
      <c r="E28" s="13">
        <v>6</v>
      </c>
      <c r="F28" s="14">
        <f t="shared" si="1"/>
        <v>0</v>
      </c>
      <c r="G28" s="69" t="s">
        <v>18</v>
      </c>
      <c r="H28" s="54"/>
      <c r="I28" s="54"/>
      <c r="J28" s="5"/>
      <c r="K28" s="5"/>
      <c r="L28" s="5"/>
      <c r="M28" s="1"/>
      <c r="N28" s="1"/>
      <c r="O28" s="1"/>
      <c r="P28" s="17"/>
      <c r="Q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4" x14ac:dyDescent="0.15">
      <c r="A29" s="54"/>
      <c r="B29" s="70" t="s">
        <v>31</v>
      </c>
      <c r="C29" s="71" t="s">
        <v>32</v>
      </c>
      <c r="D29" s="12">
        <v>6</v>
      </c>
      <c r="E29" s="13">
        <v>12</v>
      </c>
      <c r="F29" s="14">
        <f t="shared" si="1"/>
        <v>72</v>
      </c>
      <c r="G29" s="69" t="s">
        <v>18</v>
      </c>
      <c r="H29" s="54"/>
      <c r="I29" s="54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4" x14ac:dyDescent="0.15">
      <c r="A30" s="54"/>
      <c r="B30" s="70" t="s">
        <v>33</v>
      </c>
      <c r="C30" s="71" t="s">
        <v>34</v>
      </c>
      <c r="D30" s="83">
        <f>+F7</f>
        <v>60</v>
      </c>
      <c r="E30" s="13">
        <v>0</v>
      </c>
      <c r="F30" s="14">
        <f t="shared" si="1"/>
        <v>0</v>
      </c>
      <c r="G30" s="69" t="s">
        <v>18</v>
      </c>
      <c r="H30" s="30"/>
      <c r="I30" s="54"/>
      <c r="J30" s="5"/>
      <c r="M30" s="1"/>
      <c r="N30" s="2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4" x14ac:dyDescent="0.15">
      <c r="A31" s="54"/>
      <c r="B31" s="70" t="s">
        <v>35</v>
      </c>
      <c r="C31" s="71" t="s">
        <v>34</v>
      </c>
      <c r="D31" s="83">
        <f>+F7</f>
        <v>60</v>
      </c>
      <c r="E31" s="13">
        <v>0.8</v>
      </c>
      <c r="F31" s="14">
        <f t="shared" si="1"/>
        <v>48</v>
      </c>
      <c r="G31" s="69" t="s">
        <v>18</v>
      </c>
      <c r="H31" s="54"/>
      <c r="I31" s="54"/>
      <c r="J31" s="5"/>
      <c r="K31" s="5"/>
      <c r="L31" s="5"/>
      <c r="M31" s="1"/>
      <c r="N31" s="2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4" x14ac:dyDescent="0.15">
      <c r="A32" s="54"/>
      <c r="B32" s="70" t="s">
        <v>36</v>
      </c>
      <c r="C32" s="71" t="s">
        <v>26</v>
      </c>
      <c r="D32" s="12">
        <v>1</v>
      </c>
      <c r="E32" s="13">
        <v>20</v>
      </c>
      <c r="F32" s="14">
        <f t="shared" si="1"/>
        <v>20</v>
      </c>
      <c r="G32" s="69" t="s">
        <v>18</v>
      </c>
      <c r="H32" s="54"/>
      <c r="I32" s="54"/>
      <c r="J32" s="5"/>
      <c r="L32" s="5"/>
      <c r="M32" s="1"/>
      <c r="N32" s="2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4" x14ac:dyDescent="0.15">
      <c r="A33" s="54"/>
      <c r="B33" s="70" t="s">
        <v>37</v>
      </c>
      <c r="C33" s="71" t="s">
        <v>26</v>
      </c>
      <c r="D33" s="12">
        <v>0</v>
      </c>
      <c r="E33" s="13">
        <v>9</v>
      </c>
      <c r="F33" s="99">
        <f t="shared" si="1"/>
        <v>0</v>
      </c>
      <c r="G33" s="69" t="s">
        <v>18</v>
      </c>
      <c r="H33" s="54"/>
      <c r="I33" s="54"/>
      <c r="J33" s="5"/>
      <c r="L33" s="5"/>
      <c r="M33" s="1"/>
      <c r="N33" s="2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4" x14ac:dyDescent="0.15">
      <c r="A34" s="54"/>
      <c r="B34" s="97" t="s">
        <v>61</v>
      </c>
      <c r="C34" s="98" t="s">
        <v>26</v>
      </c>
      <c r="D34" s="94">
        <v>1</v>
      </c>
      <c r="E34" s="95">
        <v>20</v>
      </c>
      <c r="F34" s="99">
        <f t="shared" si="1"/>
        <v>20</v>
      </c>
      <c r="G34" s="96" t="s">
        <v>18</v>
      </c>
      <c r="H34" s="54"/>
      <c r="I34" s="54"/>
      <c r="J34" s="5"/>
      <c r="L34" s="5"/>
      <c r="M34" s="1"/>
      <c r="N34" s="2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4" x14ac:dyDescent="0.15">
      <c r="A35" s="54"/>
      <c r="B35" s="70" t="s">
        <v>38</v>
      </c>
      <c r="C35" s="71" t="s">
        <v>39</v>
      </c>
      <c r="D35" s="12">
        <v>1.05</v>
      </c>
      <c r="E35" s="13">
        <v>14.23</v>
      </c>
      <c r="F35" s="14">
        <f t="shared" si="1"/>
        <v>14.941500000000001</v>
      </c>
      <c r="G35" s="69" t="s">
        <v>18</v>
      </c>
      <c r="H35" s="54"/>
      <c r="I35" s="54"/>
      <c r="J35" s="5"/>
      <c r="K35" s="5"/>
      <c r="L35" s="5"/>
      <c r="M35" s="1"/>
      <c r="N35" s="2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4" x14ac:dyDescent="0.15">
      <c r="A36" s="30"/>
      <c r="B36" s="70" t="s">
        <v>40</v>
      </c>
      <c r="C36" s="71" t="s">
        <v>26</v>
      </c>
      <c r="D36" s="12">
        <v>1</v>
      </c>
      <c r="E36" s="13">
        <v>26</v>
      </c>
      <c r="F36" s="14">
        <f t="shared" si="1"/>
        <v>26</v>
      </c>
      <c r="G36" s="69" t="s">
        <v>18</v>
      </c>
      <c r="H36" s="54"/>
      <c r="I36" s="54"/>
      <c r="J36" s="5"/>
      <c r="K36" s="5"/>
      <c r="L36" s="5"/>
      <c r="M36" s="1"/>
      <c r="N36" s="2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4.25" customHeight="1" x14ac:dyDescent="0.15">
      <c r="A37" s="54"/>
      <c r="B37" s="70" t="s">
        <v>41</v>
      </c>
      <c r="C37" s="71" t="s">
        <v>42</v>
      </c>
      <c r="D37" s="11">
        <f>+(SUM(F16:F36)/2)</f>
        <v>203.52075000000002</v>
      </c>
      <c r="E37" s="18">
        <v>0.06</v>
      </c>
      <c r="F37" s="14">
        <f t="shared" si="1"/>
        <v>12.211245000000002</v>
      </c>
      <c r="G37" s="69" t="s">
        <v>18</v>
      </c>
      <c r="H37" s="54"/>
      <c r="I37" s="54"/>
      <c r="J37" s="5"/>
      <c r="K37" s="19"/>
      <c r="L37" s="5"/>
      <c r="M37" s="1"/>
      <c r="N37" s="1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8.25" customHeight="1" x14ac:dyDescent="0.15">
      <c r="A38" s="54"/>
      <c r="B38" s="60"/>
      <c r="C38" s="73"/>
      <c r="D38" s="12"/>
      <c r="E38" s="13"/>
      <c r="F38" s="14"/>
      <c r="G38" s="69"/>
      <c r="H38" s="54"/>
      <c r="I38" s="54"/>
      <c r="J38" s="5"/>
      <c r="K38" s="5"/>
      <c r="L38" s="5"/>
      <c r="M38" s="1"/>
      <c r="N38" s="2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O38" s="1"/>
      <c r="AP38" s="1"/>
      <c r="AQ38" s="1"/>
      <c r="AR38" s="1"/>
      <c r="AS38" s="1"/>
      <c r="AT38" s="1"/>
      <c r="AU38" s="1"/>
    </row>
    <row r="39" spans="1:47" ht="14" x14ac:dyDescent="0.15">
      <c r="A39" s="50" t="s">
        <v>43</v>
      </c>
      <c r="B39" s="54"/>
      <c r="C39" s="54"/>
      <c r="D39" s="13"/>
      <c r="E39" s="13"/>
      <c r="F39" s="20">
        <f>SUM(F16:F37)</f>
        <v>419.25274500000006</v>
      </c>
      <c r="G39" s="69" t="s">
        <v>18</v>
      </c>
      <c r="H39" s="54"/>
      <c r="I39" s="24"/>
      <c r="J39" s="14"/>
      <c r="K39" s="5"/>
      <c r="L39" s="5"/>
      <c r="M39" s="1"/>
      <c r="N39" s="9"/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O39" s="1"/>
      <c r="AP39" s="1"/>
      <c r="AQ39" s="1"/>
      <c r="AR39" s="1"/>
      <c r="AS39" s="1"/>
      <c r="AT39" s="1"/>
      <c r="AU39" s="1"/>
    </row>
    <row r="40" spans="1:47" ht="14.25" customHeight="1" x14ac:dyDescent="0.15">
      <c r="A40" s="54"/>
      <c r="B40" s="21" t="s">
        <v>51</v>
      </c>
      <c r="C40" s="54"/>
      <c r="D40" s="22"/>
      <c r="E40" s="22"/>
      <c r="F40" s="23"/>
      <c r="G40" s="54"/>
      <c r="H40" s="54"/>
      <c r="I40" s="54"/>
      <c r="J40" s="5"/>
      <c r="K40" s="5"/>
      <c r="L40" s="5"/>
      <c r="M40" s="1"/>
      <c r="N40" s="2"/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  <c r="Z40" s="3"/>
      <c r="AO40" s="1"/>
      <c r="AP40" s="1"/>
      <c r="AQ40" s="1"/>
      <c r="AR40" s="1"/>
      <c r="AS40" s="1"/>
      <c r="AT40" s="1"/>
      <c r="AU40" s="1"/>
    </row>
    <row r="41" spans="1:47" ht="14" x14ac:dyDescent="0.15">
      <c r="A41" s="50" t="s">
        <v>44</v>
      </c>
      <c r="B41" s="54"/>
      <c r="C41" s="54"/>
      <c r="D41" s="13"/>
      <c r="E41" s="13"/>
      <c r="F41" s="14"/>
      <c r="G41" s="54"/>
      <c r="H41" s="54"/>
      <c r="I41" s="54"/>
      <c r="J41" s="5"/>
      <c r="K41" s="5"/>
      <c r="L41" s="5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"/>
      <c r="AO41" s="1"/>
      <c r="AP41" s="1"/>
      <c r="AQ41" s="1"/>
      <c r="AR41" s="1"/>
      <c r="AS41" s="1"/>
      <c r="AT41" s="1"/>
      <c r="AU41" s="1"/>
    </row>
    <row r="42" spans="1:47" ht="14" x14ac:dyDescent="0.15">
      <c r="A42" s="54"/>
      <c r="B42" s="70" t="s">
        <v>45</v>
      </c>
      <c r="C42" s="71" t="s">
        <v>26</v>
      </c>
      <c r="D42" s="13">
        <v>1</v>
      </c>
      <c r="E42" s="13">
        <v>43</v>
      </c>
      <c r="F42" s="14">
        <f>+D42*E42</f>
        <v>43</v>
      </c>
      <c r="G42" s="69" t="s">
        <v>18</v>
      </c>
      <c r="H42" s="54"/>
      <c r="I42" s="54"/>
      <c r="J42" s="5"/>
      <c r="K42" s="5"/>
      <c r="L42" s="5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"/>
      <c r="AO42" s="1"/>
      <c r="AP42" s="1"/>
      <c r="AQ42" s="1"/>
      <c r="AR42" s="1"/>
      <c r="AS42" s="1"/>
      <c r="AT42" s="1"/>
      <c r="AU42" s="1"/>
    </row>
    <row r="43" spans="1:47" ht="14" x14ac:dyDescent="0.15">
      <c r="A43" s="54"/>
      <c r="B43" s="70" t="s">
        <v>46</v>
      </c>
      <c r="C43" s="71" t="s">
        <v>26</v>
      </c>
      <c r="D43" s="13">
        <v>1</v>
      </c>
      <c r="E43" s="13">
        <v>125</v>
      </c>
      <c r="F43" s="14">
        <f>+D43*E43</f>
        <v>125</v>
      </c>
      <c r="G43" s="69" t="s">
        <v>18</v>
      </c>
      <c r="H43" s="54"/>
      <c r="I43" s="54"/>
      <c r="J43" s="5"/>
      <c r="K43" s="5"/>
      <c r="L43" s="5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"/>
      <c r="AO43" s="1"/>
      <c r="AP43" s="1"/>
      <c r="AQ43" s="1"/>
      <c r="AR43" s="1"/>
      <c r="AS43" s="1"/>
      <c r="AT43" s="1"/>
      <c r="AU43" s="1"/>
    </row>
    <row r="44" spans="1:47" ht="14" x14ac:dyDescent="0.15">
      <c r="A44" s="54"/>
      <c r="B44" s="70" t="s">
        <v>47</v>
      </c>
      <c r="C44" s="71" t="s">
        <v>26</v>
      </c>
      <c r="D44" s="13">
        <v>1</v>
      </c>
      <c r="E44" s="13">
        <v>0</v>
      </c>
      <c r="F44" s="14">
        <f>+D44*E44</f>
        <v>0</v>
      </c>
      <c r="G44" s="69" t="s">
        <v>18</v>
      </c>
      <c r="H44" s="54"/>
      <c r="I44" s="54"/>
      <c r="J44" s="5"/>
      <c r="K44" s="5"/>
      <c r="L44" s="5"/>
      <c r="M44" s="1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"/>
      <c r="AO44" s="1"/>
      <c r="AP44" s="1"/>
      <c r="AQ44" s="1"/>
      <c r="AR44" s="1"/>
      <c r="AS44" s="1"/>
      <c r="AT44" s="1"/>
      <c r="AU44" s="1"/>
    </row>
    <row r="45" spans="1:47" ht="14" x14ac:dyDescent="0.15">
      <c r="A45" s="54"/>
      <c r="B45" s="70" t="s">
        <v>48</v>
      </c>
      <c r="C45" s="71" t="s">
        <v>42</v>
      </c>
      <c r="D45" s="13">
        <f>+F39</f>
        <v>419.25274500000006</v>
      </c>
      <c r="E45" s="13">
        <v>0.08</v>
      </c>
      <c r="F45" s="14">
        <f>+D45*E45</f>
        <v>33.540219600000007</v>
      </c>
      <c r="G45" s="69" t="s">
        <v>18</v>
      </c>
      <c r="H45" s="54"/>
      <c r="I45" s="54"/>
      <c r="J45" s="5"/>
      <c r="K45" s="5"/>
      <c r="L45" s="5"/>
      <c r="M45" s="1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"/>
      <c r="AO45" s="1"/>
      <c r="AP45" s="1"/>
      <c r="AQ45" s="1"/>
      <c r="AR45" s="1"/>
      <c r="AS45" s="1"/>
      <c r="AT45" s="1"/>
      <c r="AU45" s="1"/>
    </row>
    <row r="46" spans="1:47" ht="8.25" customHeight="1" x14ac:dyDescent="0.15">
      <c r="A46" s="54"/>
      <c r="B46" s="54"/>
      <c r="C46" s="46"/>
      <c r="D46" s="24"/>
      <c r="E46" s="24"/>
      <c r="F46" s="14"/>
      <c r="G46" s="75"/>
      <c r="H46" s="54"/>
      <c r="I46" s="54"/>
      <c r="J46" s="5"/>
      <c r="K46" s="5"/>
      <c r="L46" s="5"/>
      <c r="M46" s="1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"/>
      <c r="AO46" s="1"/>
      <c r="AP46" s="1"/>
      <c r="AQ46" s="1"/>
      <c r="AR46" s="1"/>
      <c r="AS46" s="1"/>
      <c r="AT46" s="1"/>
      <c r="AU46" s="1"/>
    </row>
    <row r="47" spans="1:47" ht="14" x14ac:dyDescent="0.15">
      <c r="A47" s="50" t="s">
        <v>49</v>
      </c>
      <c r="B47" s="54"/>
      <c r="C47" s="46"/>
      <c r="D47" s="24"/>
      <c r="E47" s="24"/>
      <c r="F47" s="20">
        <f>SUM(F42:F45)</f>
        <v>201.5402196</v>
      </c>
      <c r="G47" s="69" t="s">
        <v>18</v>
      </c>
      <c r="H47" s="54"/>
      <c r="I47" s="24"/>
      <c r="J47" s="14"/>
      <c r="K47" s="5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O47" s="1"/>
      <c r="AP47" s="1"/>
      <c r="AQ47" s="1"/>
      <c r="AR47" s="1"/>
      <c r="AS47" s="1"/>
      <c r="AT47" s="1"/>
      <c r="AU47" s="1"/>
    </row>
    <row r="48" spans="1:47" ht="14" x14ac:dyDescent="0.15">
      <c r="A48" s="50"/>
      <c r="B48" s="21" t="s">
        <v>52</v>
      </c>
      <c r="C48" s="46"/>
      <c r="D48" s="30"/>
      <c r="E48" s="25"/>
      <c r="F48" s="14"/>
      <c r="G48" s="69"/>
      <c r="H48" s="54"/>
      <c r="I48" s="24"/>
      <c r="J48" s="14"/>
      <c r="K48" s="5"/>
      <c r="L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O48" s="1"/>
      <c r="AP48" s="1"/>
      <c r="AQ48" s="1"/>
      <c r="AR48" s="1"/>
      <c r="AS48" s="1"/>
      <c r="AT48" s="1"/>
      <c r="AU48" s="1"/>
    </row>
    <row r="49" spans="1:47" ht="14" x14ac:dyDescent="0.15">
      <c r="A49" s="54"/>
      <c r="B49" s="54"/>
      <c r="C49" s="54"/>
      <c r="D49" s="24"/>
      <c r="E49" s="24"/>
      <c r="F49" s="14"/>
      <c r="G49" s="54"/>
      <c r="H49" s="54"/>
      <c r="I49" s="30"/>
      <c r="K49" s="5"/>
      <c r="L49" s="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O49" s="1"/>
      <c r="AP49" s="1"/>
      <c r="AQ49" s="1"/>
      <c r="AR49" s="1"/>
      <c r="AS49" s="1"/>
      <c r="AT49" s="1"/>
      <c r="AU49" s="1"/>
    </row>
    <row r="50" spans="1:47" ht="14.25" customHeight="1" x14ac:dyDescent="0.15">
      <c r="A50" s="76" t="s">
        <v>50</v>
      </c>
      <c r="B50" s="77"/>
      <c r="C50" s="77"/>
      <c r="D50" s="26"/>
      <c r="E50" s="26"/>
      <c r="F50" s="27">
        <f>F39+F47</f>
        <v>620.7929646</v>
      </c>
      <c r="G50" s="78" t="s">
        <v>18</v>
      </c>
      <c r="H50" s="64"/>
      <c r="I50" s="30"/>
      <c r="K50" s="5"/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15">
      <c r="A51" s="30"/>
      <c r="B51" s="21" t="s">
        <v>53</v>
      </c>
      <c r="C51" s="79"/>
      <c r="D51" s="30"/>
      <c r="E51" s="46"/>
      <c r="F51" s="74"/>
      <c r="G51" s="80"/>
      <c r="H51" s="30"/>
      <c r="I51" s="30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4" x14ac:dyDescent="0.15">
      <c r="A52" s="30"/>
      <c r="B52" s="50"/>
      <c r="C52" s="57"/>
      <c r="D52" s="57"/>
      <c r="E52" s="54"/>
      <c r="F52" s="54"/>
      <c r="G52" s="54"/>
      <c r="H52" s="30"/>
      <c r="I52" s="3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" x14ac:dyDescent="0.15">
      <c r="A53" s="28"/>
      <c r="B53" s="52" t="s">
        <v>59</v>
      </c>
      <c r="C53" s="54"/>
      <c r="D53" s="54"/>
      <c r="E53" s="54"/>
      <c r="F53" s="54"/>
      <c r="G53" s="29"/>
      <c r="H53" s="30"/>
      <c r="I53" s="3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15">
      <c r="A54" s="28"/>
      <c r="B54" s="52" t="s">
        <v>55</v>
      </c>
      <c r="C54" s="28"/>
      <c r="D54" s="31"/>
      <c r="E54" s="31"/>
      <c r="F54" s="31"/>
      <c r="G54" s="28"/>
      <c r="H54" s="30"/>
      <c r="I54" s="3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15">
      <c r="A55" s="28"/>
      <c r="B55" s="32"/>
      <c r="C55" s="33" t="s">
        <v>58</v>
      </c>
      <c r="D55" s="34"/>
      <c r="E55" s="35"/>
      <c r="F55" s="34"/>
      <c r="G55" s="36"/>
      <c r="H55" s="30"/>
      <c r="I55" s="3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15">
      <c r="A56" s="28"/>
      <c r="B56" s="37" t="s">
        <v>54</v>
      </c>
      <c r="C56" s="38">
        <v>8</v>
      </c>
      <c r="D56" s="39">
        <v>8.5</v>
      </c>
      <c r="E56" s="39">
        <v>9</v>
      </c>
      <c r="F56" s="39">
        <v>9.5</v>
      </c>
      <c r="G56" s="40">
        <v>10</v>
      </c>
      <c r="H56" s="30"/>
      <c r="I56" s="30"/>
      <c r="M56" s="1"/>
      <c r="N56" s="2" t="s"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15">
      <c r="A57" s="28"/>
      <c r="B57" s="41">
        <v>50</v>
      </c>
      <c r="C57" s="84">
        <f t="shared" ref="C57:G61" si="3">+(C$56*$B57)-($F$39-$F$30-$F$31)-($B57*($E$30+$E$31))</f>
        <v>-11.252745000000061</v>
      </c>
      <c r="D57" s="85">
        <f t="shared" si="3"/>
        <v>13.747254999999939</v>
      </c>
      <c r="E57" s="85">
        <f t="shared" si="3"/>
        <v>38.747254999999939</v>
      </c>
      <c r="F57" s="85">
        <f t="shared" si="3"/>
        <v>63.747254999999939</v>
      </c>
      <c r="G57" s="86">
        <f t="shared" si="3"/>
        <v>88.747254999999939</v>
      </c>
      <c r="H57" s="30"/>
      <c r="I57" s="30"/>
      <c r="M57" s="1"/>
      <c r="N57" s="2" t="s"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 t="s">
        <v>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" customHeight="1" x14ac:dyDescent="0.15">
      <c r="A58" s="28"/>
      <c r="B58" s="42">
        <v>55</v>
      </c>
      <c r="C58" s="87">
        <f t="shared" si="3"/>
        <v>24.747254999999939</v>
      </c>
      <c r="D58" s="88">
        <f t="shared" si="3"/>
        <v>52.247254999999939</v>
      </c>
      <c r="E58" s="88">
        <f t="shared" si="3"/>
        <v>79.747254999999939</v>
      </c>
      <c r="F58" s="88">
        <f t="shared" si="3"/>
        <v>107.24725499999994</v>
      </c>
      <c r="G58" s="89">
        <f t="shared" si="3"/>
        <v>134.74725499999994</v>
      </c>
      <c r="H58" s="30"/>
      <c r="I58" s="30"/>
      <c r="M58" s="1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15">
      <c r="A59" s="28"/>
      <c r="B59" s="42">
        <v>60</v>
      </c>
      <c r="C59" s="88">
        <f t="shared" si="3"/>
        <v>60.747254999999939</v>
      </c>
      <c r="D59" s="88">
        <f t="shared" si="3"/>
        <v>90.747254999999939</v>
      </c>
      <c r="E59" s="88">
        <f t="shared" si="3"/>
        <v>120.74725499999994</v>
      </c>
      <c r="F59" s="88">
        <f t="shared" si="3"/>
        <v>150.74725499999994</v>
      </c>
      <c r="G59" s="88">
        <f t="shared" si="3"/>
        <v>180.74725499999994</v>
      </c>
      <c r="H59" s="43"/>
      <c r="I59" s="48"/>
      <c r="M59" s="1"/>
      <c r="N59" s="2" t="s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15">
      <c r="A60" s="28"/>
      <c r="B60" s="42">
        <v>65</v>
      </c>
      <c r="C60" s="87">
        <f t="shared" si="3"/>
        <v>96.747254999999939</v>
      </c>
      <c r="D60" s="88">
        <f t="shared" si="3"/>
        <v>129.24725499999994</v>
      </c>
      <c r="E60" s="88">
        <f t="shared" si="3"/>
        <v>161.74725499999994</v>
      </c>
      <c r="F60" s="88">
        <f t="shared" si="3"/>
        <v>194.24725499999994</v>
      </c>
      <c r="G60" s="89">
        <f t="shared" si="3"/>
        <v>226.74725499999994</v>
      </c>
      <c r="H60" s="30"/>
      <c r="I60" s="30"/>
      <c r="M60" s="1"/>
      <c r="N60" s="2" t="s"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 t="s">
        <v>0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 x14ac:dyDescent="0.15">
      <c r="A61" s="28"/>
      <c r="B61" s="44">
        <v>70</v>
      </c>
      <c r="C61" s="90">
        <f t="shared" si="3"/>
        <v>132.74725499999994</v>
      </c>
      <c r="D61" s="91">
        <f t="shared" si="3"/>
        <v>167.74725499999994</v>
      </c>
      <c r="E61" s="91">
        <f t="shared" si="3"/>
        <v>202.74725499999994</v>
      </c>
      <c r="F61" s="91">
        <f t="shared" si="3"/>
        <v>237.74725499999994</v>
      </c>
      <c r="G61" s="92">
        <f t="shared" si="3"/>
        <v>272.74725499999994</v>
      </c>
      <c r="H61" s="30"/>
      <c r="I61" s="30"/>
      <c r="M61" s="1"/>
      <c r="N61" s="2" t="s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15">
      <c r="A62" s="47" t="s">
        <v>56</v>
      </c>
      <c r="B62" s="45"/>
      <c r="C62" s="45"/>
      <c r="D62" s="21"/>
      <c r="E62" s="46"/>
      <c r="F62" s="46"/>
      <c r="G62" s="30"/>
      <c r="H62" s="30"/>
      <c r="I62" s="30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 x14ac:dyDescent="0.15">
      <c r="A63" s="30"/>
      <c r="B63" s="50"/>
      <c r="C63" s="57"/>
      <c r="D63" s="57"/>
      <c r="E63" s="54"/>
      <c r="F63" s="54"/>
      <c r="G63" s="54"/>
      <c r="H63" s="30"/>
      <c r="I63" s="3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24" customHeight="1" x14ac:dyDescent="0.15">
      <c r="A64" s="106" t="s">
        <v>73</v>
      </c>
      <c r="B64" s="106"/>
      <c r="C64" s="106"/>
      <c r="D64" s="106"/>
      <c r="E64" s="106"/>
      <c r="F64" s="106"/>
      <c r="G64" s="106"/>
      <c r="H64" s="106"/>
      <c r="I64" s="30"/>
      <c r="N64" s="2" t="s"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 t="s">
        <v>0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15">
      <c r="I65" s="30"/>
      <c r="M65" s="1"/>
      <c r="N65" s="2" t="s"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" t="s"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x14ac:dyDescent="0.15">
      <c r="A66" s="107" t="s">
        <v>74</v>
      </c>
      <c r="B66" s="107"/>
      <c r="C66" s="107"/>
      <c r="D66" s="107"/>
      <c r="E66" s="107"/>
      <c r="F66" s="107"/>
      <c r="G66" s="107"/>
      <c r="H66" s="107"/>
      <c r="I66" s="30"/>
      <c r="AR66" s="1"/>
      <c r="AS66" s="1"/>
      <c r="AT66" s="1"/>
      <c r="AU66" s="1"/>
    </row>
    <row r="67" spans="1:47" x14ac:dyDescent="0.15">
      <c r="A67" s="81"/>
      <c r="B67" s="45"/>
      <c r="C67" s="45"/>
      <c r="D67" s="45"/>
      <c r="E67" s="30"/>
      <c r="F67" s="30"/>
      <c r="G67" s="30"/>
      <c r="H67" s="30"/>
      <c r="I67" s="30"/>
    </row>
    <row r="68" spans="1:47" x14ac:dyDescent="0.15">
      <c r="A68" s="82"/>
      <c r="B68" s="45"/>
      <c r="C68" s="45"/>
      <c r="D68" s="45"/>
      <c r="E68" s="30"/>
      <c r="F68" s="30"/>
      <c r="G68" s="30"/>
      <c r="H68" s="30"/>
      <c r="I68" s="30"/>
    </row>
    <row r="69" spans="1:47" x14ac:dyDescent="0.15">
      <c r="A69" s="82"/>
      <c r="B69" s="45"/>
      <c r="C69" s="45"/>
      <c r="D69" s="45"/>
      <c r="E69" s="30"/>
      <c r="F69" s="30"/>
      <c r="G69" s="30"/>
      <c r="H69" s="30"/>
      <c r="I69" s="30"/>
    </row>
    <row r="70" spans="1:47" x14ac:dyDescent="0.15">
      <c r="A70" s="82"/>
      <c r="B70" s="45"/>
      <c r="C70" s="45"/>
      <c r="D70" s="45"/>
      <c r="E70" s="30"/>
      <c r="F70" s="30"/>
      <c r="G70" s="30"/>
      <c r="H70" s="30"/>
      <c r="I70" s="30"/>
    </row>
    <row r="71" spans="1:47" x14ac:dyDescent="0.15">
      <c r="A71" s="82"/>
      <c r="B71" s="45"/>
      <c r="C71" s="45"/>
      <c r="D71" s="45"/>
      <c r="E71" s="30"/>
      <c r="F71" s="30"/>
      <c r="G71" s="30"/>
      <c r="H71" s="30"/>
      <c r="I71" s="30"/>
    </row>
    <row r="72" spans="1:47" x14ac:dyDescent="0.15">
      <c r="A72" s="30"/>
      <c r="B72" s="30"/>
      <c r="C72" s="30"/>
      <c r="D72" s="30"/>
      <c r="E72" s="30"/>
      <c r="F72" s="30"/>
      <c r="G72" s="30"/>
      <c r="H72" s="30"/>
      <c r="I72" s="30"/>
    </row>
    <row r="73" spans="1:47" x14ac:dyDescent="0.15">
      <c r="A73" s="30"/>
      <c r="B73" s="30"/>
      <c r="C73" s="30"/>
      <c r="D73" s="30"/>
      <c r="E73" s="30"/>
      <c r="F73" s="30"/>
      <c r="G73" s="30"/>
      <c r="H73" s="30"/>
      <c r="I73" s="30"/>
    </row>
    <row r="74" spans="1:47" x14ac:dyDescent="0.15">
      <c r="A74" s="30"/>
      <c r="B74" s="30"/>
      <c r="C74" s="30"/>
      <c r="D74" s="30"/>
      <c r="E74" s="30"/>
      <c r="F74" s="30"/>
      <c r="G74" s="30"/>
      <c r="H74" s="30"/>
      <c r="I74" s="30"/>
    </row>
    <row r="75" spans="1:47" x14ac:dyDescent="0.15">
      <c r="A75" s="30"/>
      <c r="B75" s="30"/>
      <c r="C75" s="30"/>
      <c r="D75" s="30"/>
      <c r="E75" s="30"/>
      <c r="F75" s="30"/>
      <c r="G75" s="30"/>
      <c r="H75" s="30"/>
      <c r="I75" s="30"/>
    </row>
    <row r="76" spans="1:47" x14ac:dyDescent="0.15">
      <c r="A76" s="30"/>
      <c r="B76" s="30"/>
      <c r="C76" s="30"/>
      <c r="D76" s="30"/>
      <c r="E76" s="30"/>
      <c r="F76" s="30"/>
      <c r="G76" s="30"/>
      <c r="H76" s="30"/>
      <c r="I76" s="30"/>
    </row>
    <row r="77" spans="1:47" x14ac:dyDescent="0.15">
      <c r="A77" s="30"/>
      <c r="B77" s="30"/>
      <c r="C77" s="30"/>
      <c r="D77" s="30"/>
      <c r="E77" s="30"/>
      <c r="F77" s="30"/>
      <c r="G77" s="30"/>
      <c r="H77" s="30"/>
      <c r="I77" s="30"/>
    </row>
    <row r="78" spans="1:47" x14ac:dyDescent="0.15">
      <c r="A78" s="30"/>
      <c r="B78" s="30"/>
      <c r="C78" s="30"/>
      <c r="D78" s="30"/>
      <c r="E78" s="30"/>
      <c r="F78" s="30"/>
      <c r="G78" s="30"/>
      <c r="H78" s="30"/>
      <c r="I78" s="30"/>
    </row>
    <row r="79" spans="1:47" x14ac:dyDescent="0.15">
      <c r="A79" s="52"/>
      <c r="B79" s="30"/>
      <c r="C79" s="30"/>
      <c r="D79" s="30"/>
      <c r="E79" s="30"/>
      <c r="F79" s="30"/>
      <c r="G79" s="30"/>
      <c r="H79" s="30"/>
      <c r="I79" s="30"/>
    </row>
    <row r="80" spans="1:47" x14ac:dyDescent="0.15">
      <c r="A80" s="30"/>
      <c r="B80" s="30"/>
      <c r="C80" s="30"/>
      <c r="D80" s="30"/>
      <c r="E80" s="30"/>
      <c r="F80" s="30"/>
      <c r="G80" s="30"/>
      <c r="H80" s="30"/>
      <c r="I80" s="30"/>
      <c r="AR80" s="1"/>
      <c r="AS80" s="1"/>
      <c r="AT80" s="1"/>
      <c r="AU80" s="1"/>
    </row>
    <row r="81" spans="1:47" x14ac:dyDescent="0.15">
      <c r="A81" s="30"/>
      <c r="B81" s="30"/>
      <c r="C81" s="30"/>
      <c r="D81" s="30"/>
      <c r="E81" s="30"/>
      <c r="F81" s="30"/>
      <c r="G81" s="30"/>
      <c r="H81" s="30"/>
      <c r="I81" s="30"/>
      <c r="AR81" s="1"/>
      <c r="AS81" s="1"/>
      <c r="AT81" s="1"/>
      <c r="AU81" s="1"/>
    </row>
    <row r="82" spans="1:47" x14ac:dyDescent="0.15">
      <c r="A82" s="30"/>
      <c r="B82" s="30"/>
      <c r="C82" s="30"/>
      <c r="D82" s="30"/>
      <c r="E82" s="30"/>
      <c r="F82" s="30"/>
      <c r="G82" s="30"/>
      <c r="H82" s="30"/>
      <c r="I82" s="30"/>
      <c r="AR82" s="1"/>
      <c r="AS82" s="1"/>
      <c r="AT82" s="1"/>
      <c r="AU82" s="1"/>
    </row>
    <row r="83" spans="1:47" x14ac:dyDescent="0.15">
      <c r="A83" s="30"/>
      <c r="B83" s="46"/>
      <c r="C83" s="46"/>
      <c r="D83" s="46"/>
      <c r="E83" s="46"/>
      <c r="F83" s="46"/>
      <c r="G83" s="46"/>
      <c r="H83" s="46"/>
      <c r="I83" s="4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15">
      <c r="A84" s="30"/>
      <c r="B84" s="46"/>
      <c r="C84" s="46"/>
      <c r="D84" s="46"/>
      <c r="E84" s="46"/>
      <c r="F84" s="46"/>
      <c r="G84" s="46"/>
      <c r="H84" s="46"/>
      <c r="I84" s="4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15">
      <c r="A85" s="46"/>
      <c r="B85" s="46"/>
      <c r="C85" s="46"/>
      <c r="D85" s="46"/>
      <c r="E85" s="46"/>
      <c r="F85" s="46"/>
      <c r="G85" s="46"/>
      <c r="H85" s="46"/>
      <c r="I85" s="4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15">
      <c r="A86" s="46"/>
      <c r="B86" s="46"/>
      <c r="C86" s="46"/>
      <c r="D86" s="46"/>
      <c r="E86" s="46"/>
      <c r="F86" s="46"/>
      <c r="G86" s="46"/>
      <c r="H86" s="46"/>
      <c r="I86" s="4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15">
      <c r="A87" s="46"/>
      <c r="B87" s="46"/>
      <c r="C87" s="46"/>
      <c r="D87" s="46"/>
      <c r="E87" s="46"/>
      <c r="F87" s="46"/>
      <c r="G87" s="46"/>
      <c r="H87" s="46"/>
      <c r="I87" s="4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15">
      <c r="A88" s="46"/>
      <c r="B88" s="46"/>
      <c r="C88" s="46"/>
      <c r="D88" s="46"/>
      <c r="E88" s="46"/>
      <c r="F88" s="46"/>
      <c r="G88" s="46"/>
      <c r="H88" s="46"/>
      <c r="I88" s="4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15">
      <c r="A89" s="46"/>
      <c r="B89" s="46"/>
      <c r="C89" s="46"/>
      <c r="D89" s="46"/>
      <c r="E89" s="46"/>
      <c r="F89" s="46"/>
      <c r="G89" s="46"/>
      <c r="H89" s="46"/>
      <c r="I89" s="4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15">
      <c r="A90" s="46"/>
      <c r="B90" s="46"/>
      <c r="C90" s="46"/>
      <c r="D90" s="46"/>
      <c r="E90" s="46"/>
      <c r="F90" s="46"/>
      <c r="G90" s="46"/>
      <c r="H90" s="46"/>
      <c r="I90" s="4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15">
      <c r="A92" s="46"/>
      <c r="B92" s="46"/>
      <c r="C92" s="46"/>
      <c r="D92" s="46"/>
      <c r="E92" s="46"/>
      <c r="F92" s="46"/>
      <c r="G92" s="46"/>
      <c r="H92" s="46"/>
      <c r="I92" s="4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15">
      <c r="A93" s="46"/>
      <c r="B93" s="46"/>
      <c r="C93" s="46"/>
      <c r="D93" s="46"/>
      <c r="E93" s="46"/>
      <c r="F93" s="46"/>
      <c r="G93" s="46"/>
      <c r="H93" s="46"/>
      <c r="I93" s="4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15">
      <c r="A94" s="46"/>
      <c r="B94" s="46"/>
      <c r="C94" s="46"/>
      <c r="D94" s="46"/>
      <c r="E94" s="46"/>
      <c r="F94" s="46"/>
      <c r="G94" s="46"/>
      <c r="H94" s="46"/>
      <c r="I94" s="4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15">
      <c r="A95" s="46"/>
      <c r="B95" s="46"/>
      <c r="C95" s="46"/>
      <c r="D95" s="46"/>
      <c r="E95" s="46"/>
      <c r="F95" s="46"/>
      <c r="G95" s="46"/>
      <c r="H95" s="46"/>
      <c r="I95" s="4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15">
      <c r="A96" s="46"/>
      <c r="B96" s="46"/>
      <c r="C96" s="46"/>
      <c r="D96" s="46"/>
      <c r="E96" s="46"/>
      <c r="F96" s="46"/>
      <c r="G96" s="46"/>
      <c r="H96" s="46"/>
      <c r="I96" s="4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15">
      <c r="A97" s="46"/>
      <c r="B97" s="46"/>
      <c r="C97" s="46"/>
      <c r="D97" s="46"/>
      <c r="E97" s="46"/>
      <c r="F97" s="46"/>
      <c r="G97" s="46"/>
      <c r="H97" s="46"/>
      <c r="I97" s="4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15">
      <c r="A98" s="46"/>
      <c r="B98" s="46"/>
      <c r="C98" s="46"/>
      <c r="D98" s="46"/>
      <c r="E98" s="46"/>
      <c r="F98" s="46"/>
      <c r="G98" s="46"/>
      <c r="H98" s="46"/>
      <c r="I98" s="4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15">
      <c r="A99" s="46"/>
      <c r="B99" s="46"/>
      <c r="C99" s="46"/>
      <c r="D99" s="46"/>
      <c r="E99" s="46"/>
      <c r="F99" s="46"/>
      <c r="G99" s="46"/>
      <c r="H99" s="46"/>
      <c r="I99" s="4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15">
      <c r="A100" s="46"/>
      <c r="B100" s="46"/>
      <c r="C100" s="46"/>
      <c r="D100" s="46"/>
      <c r="E100" s="46"/>
      <c r="F100" s="46"/>
      <c r="G100" s="46"/>
      <c r="H100" s="46"/>
      <c r="I100" s="4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15">
      <c r="A101" s="46"/>
      <c r="B101" s="46"/>
      <c r="C101" s="46"/>
      <c r="D101" s="46"/>
      <c r="E101" s="46"/>
      <c r="F101" s="46"/>
      <c r="G101" s="46"/>
      <c r="H101" s="46"/>
      <c r="I101" s="4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15">
      <c r="A102" s="46"/>
      <c r="B102" s="46"/>
      <c r="C102" s="46"/>
      <c r="D102" s="46"/>
      <c r="E102" s="46"/>
      <c r="F102" s="46"/>
      <c r="G102" s="46"/>
      <c r="H102" s="46"/>
      <c r="I102" s="4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15">
      <c r="A103" s="46"/>
      <c r="B103" s="46"/>
      <c r="C103" s="46"/>
      <c r="D103" s="46"/>
      <c r="E103" s="46"/>
      <c r="F103" s="46"/>
      <c r="G103" s="46"/>
      <c r="H103" s="46"/>
      <c r="I103" s="4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</sheetData>
  <mergeCells count="2">
    <mergeCell ref="A64:H64"/>
    <mergeCell ref="A66:H66"/>
  </mergeCells>
  <phoneticPr fontId="19" type="noConversion"/>
  <hyperlinks>
    <hyperlink ref="A66" r:id="rId1"/>
  </hyperlinks>
  <printOptions horizontalCentered="1"/>
  <pageMargins left="0.01" right="0" top="0.25" bottom="0.25" header="0.27" footer="0.27"/>
  <pageSetup scale="82" orientation="portrait" r:id="rId2"/>
  <headerFooter alignWithMargins="0">
    <oddHeader xml:space="preserve">&amp;C 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I22"/>
  <sheetViews>
    <sheetView workbookViewId="0">
      <selection activeCell="G18" sqref="G18"/>
    </sheetView>
  </sheetViews>
  <sheetFormatPr baseColWidth="10" defaultColWidth="8.83203125" defaultRowHeight="13" x14ac:dyDescent="0.15"/>
  <sheetData>
    <row r="6" spans="4:9" x14ac:dyDescent="0.15">
      <c r="D6" s="101" t="s">
        <v>64</v>
      </c>
      <c r="E6" s="100"/>
      <c r="F6" s="100"/>
      <c r="G6" s="101">
        <f>+SoybeansIRR2020!F16</f>
        <v>55</v>
      </c>
      <c r="H6" s="100"/>
      <c r="I6" s="103">
        <f>(+G6/G$22)*100</f>
        <v>13.332686900029088</v>
      </c>
    </row>
    <row r="7" spans="4:9" x14ac:dyDescent="0.15">
      <c r="D7" s="100"/>
      <c r="E7" s="100"/>
      <c r="F7" s="100"/>
      <c r="G7" s="100"/>
      <c r="H7" s="100"/>
      <c r="I7" s="103"/>
    </row>
    <row r="8" spans="4:9" x14ac:dyDescent="0.15">
      <c r="D8" s="101" t="s">
        <v>65</v>
      </c>
      <c r="E8" s="100"/>
      <c r="F8" s="100"/>
      <c r="G8" s="101">
        <f>+SoybeansIRR2020!F18+SoybeansIRR2020!F19+SoybeansIRR2020!F20+SoybeansIRR2020!F21+SoybeansIRR2020!F23</f>
        <v>74.100000000000009</v>
      </c>
      <c r="H8" s="100"/>
      <c r="I8" s="103">
        <f>(+G8/G$22)*100</f>
        <v>17.962765441675558</v>
      </c>
    </row>
    <row r="9" spans="4:9" x14ac:dyDescent="0.15">
      <c r="D9" s="100"/>
      <c r="E9" s="100"/>
      <c r="F9" s="100"/>
      <c r="G9" s="100"/>
      <c r="H9" s="100"/>
      <c r="I9" s="103"/>
    </row>
    <row r="10" spans="4:9" x14ac:dyDescent="0.15">
      <c r="D10" s="101" t="s">
        <v>66</v>
      </c>
      <c r="E10" s="100"/>
      <c r="F10" s="100"/>
      <c r="G10" s="101">
        <f>+SoybeansIRR2020!F24+SoybeansIRR2020!F25+SoybeansIRR2020!F26+SoybeansIRR2020!F27</f>
        <v>67</v>
      </c>
      <c r="H10" s="100"/>
      <c r="I10" s="103">
        <f>(+G10/G$22)*100</f>
        <v>16.241636769126348</v>
      </c>
    </row>
    <row r="11" spans="4:9" x14ac:dyDescent="0.15">
      <c r="D11" s="100"/>
      <c r="E11" s="100"/>
      <c r="F11" s="100"/>
      <c r="G11" s="100"/>
      <c r="H11" s="100"/>
      <c r="I11" s="103"/>
    </row>
    <row r="12" spans="4:9" x14ac:dyDescent="0.15">
      <c r="D12" s="101" t="s">
        <v>67</v>
      </c>
      <c r="E12" s="100"/>
      <c r="F12" s="100"/>
      <c r="G12" s="101">
        <f>+SoybeansIRR2020!F30+SoybeansIRR2020!F31</f>
        <v>48</v>
      </c>
      <c r="H12" s="100"/>
      <c r="I12" s="103">
        <f>(+G12/G$22)*100</f>
        <v>11.635799476389023</v>
      </c>
    </row>
    <row r="13" spans="4:9" x14ac:dyDescent="0.15">
      <c r="D13" s="100"/>
      <c r="E13" s="100"/>
      <c r="F13" s="100"/>
      <c r="G13" s="100"/>
      <c r="H13" s="100"/>
      <c r="I13" s="103"/>
    </row>
    <row r="14" spans="4:9" x14ac:dyDescent="0.15">
      <c r="D14" s="101" t="s">
        <v>68</v>
      </c>
      <c r="E14" s="100"/>
      <c r="F14" s="100"/>
      <c r="G14" s="101">
        <f>+SoybeansIRR2020!F36+SoybeansIRR2020!F35</f>
        <v>40.941500000000005</v>
      </c>
      <c r="H14" s="100"/>
      <c r="I14" s="103">
        <f>(+G14/G$22)*100</f>
        <v>9.9247309221371101</v>
      </c>
    </row>
    <row r="15" spans="4:9" x14ac:dyDescent="0.15">
      <c r="D15" s="101" t="s">
        <v>31</v>
      </c>
      <c r="E15" s="100"/>
      <c r="F15" s="100"/>
      <c r="G15" s="101">
        <f>+SoybeansIRR2020!F29</f>
        <v>72</v>
      </c>
      <c r="H15" s="100"/>
      <c r="I15" s="103">
        <f>(+G15/G$22)*100</f>
        <v>17.453699214583537</v>
      </c>
    </row>
    <row r="16" spans="4:9" x14ac:dyDescent="0.15">
      <c r="D16" s="101" t="s">
        <v>69</v>
      </c>
      <c r="E16" s="100"/>
      <c r="F16" s="100"/>
      <c r="G16" s="101">
        <f>+SoybeansIRR2020!F32+SoybeansIRR2020!F33+SoybeansIRR2020!F34+SoybeansIRR2020!F37</f>
        <v>52.211245000000005</v>
      </c>
      <c r="H16" s="100"/>
      <c r="I16" s="103">
        <f>(+G16/G$22)*100</f>
        <v>12.656657859012899</v>
      </c>
    </row>
    <row r="18" spans="7:9" x14ac:dyDescent="0.15">
      <c r="G18" s="101">
        <f>+SUM(G6:G16)</f>
        <v>409.25274500000006</v>
      </c>
      <c r="H18" s="100"/>
      <c r="I18" s="102">
        <f>+SUM(I6:I16)</f>
        <v>99.207976582953563</v>
      </c>
    </row>
    <row r="22" spans="7:9" x14ac:dyDescent="0.15">
      <c r="G22">
        <v>412.52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SoybeansIRR2020</vt:lpstr>
      <vt:lpstr>Sheet1</vt:lpstr>
    </vt:vector>
  </TitlesOfParts>
  <Company>ACES, CoAg, AAES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Microsoft Office User</cp:lastModifiedBy>
  <dcterms:created xsi:type="dcterms:W3CDTF">2010-03-12T14:29:35Z</dcterms:created>
  <dcterms:modified xsi:type="dcterms:W3CDTF">2020-02-05T21:10:37Z</dcterms:modified>
</cp:coreProperties>
</file>