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Spreadsheet\"/>
    </mc:Choice>
  </mc:AlternateContent>
  <workbookProtection lockStructure="1"/>
  <bookViews>
    <workbookView xWindow="0" yWindow="0" windowWidth="19176" windowHeight="6948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1" l="1"/>
  <c r="J87" i="1"/>
  <c r="I87" i="1"/>
  <c r="K76" i="1"/>
  <c r="J76" i="1"/>
  <c r="I76" i="1"/>
  <c r="D89" i="1"/>
  <c r="D88" i="1"/>
  <c r="D87" i="1"/>
  <c r="H87" i="1"/>
  <c r="D86" i="1"/>
  <c r="D85" i="1"/>
  <c r="D84" i="1"/>
  <c r="D83" i="1"/>
  <c r="K82" i="1"/>
  <c r="J82" i="1"/>
  <c r="D82" i="1"/>
  <c r="H82" i="1"/>
  <c r="I82" i="1"/>
  <c r="D76" i="1"/>
  <c r="H76" i="1"/>
  <c r="A111" i="1"/>
  <c r="A115" i="1"/>
  <c r="D103" i="1"/>
  <c r="E103" i="1"/>
  <c r="I89" i="1"/>
  <c r="K89" i="1"/>
  <c r="J89" i="1"/>
  <c r="H89" i="1"/>
  <c r="I88" i="1"/>
  <c r="K88" i="1"/>
  <c r="J88" i="1"/>
  <c r="H88" i="1"/>
  <c r="I86" i="1"/>
  <c r="H86" i="1"/>
  <c r="K86" i="1"/>
  <c r="J86" i="1"/>
  <c r="I85" i="1"/>
  <c r="K85" i="1"/>
  <c r="J85" i="1"/>
  <c r="H85" i="1"/>
  <c r="I84" i="1"/>
  <c r="K84" i="1"/>
  <c r="J84" i="1"/>
  <c r="H84" i="1"/>
  <c r="I83" i="1"/>
  <c r="K83" i="1"/>
  <c r="J83" i="1"/>
  <c r="H83" i="1"/>
  <c r="I81" i="1"/>
  <c r="K81" i="1"/>
  <c r="J81" i="1"/>
  <c r="D81" i="1"/>
  <c r="H81" i="1"/>
  <c r="I80" i="1"/>
  <c r="K80" i="1"/>
  <c r="J80" i="1"/>
  <c r="D80" i="1"/>
  <c r="H80" i="1"/>
  <c r="I79" i="1"/>
  <c r="K79" i="1"/>
  <c r="J79" i="1"/>
  <c r="D79" i="1"/>
  <c r="H79" i="1"/>
  <c r="I78" i="1"/>
  <c r="K78" i="1"/>
  <c r="J78" i="1"/>
  <c r="D78" i="1"/>
  <c r="H78" i="1"/>
  <c r="I77" i="1"/>
  <c r="K77" i="1"/>
  <c r="J77" i="1"/>
  <c r="D77" i="1"/>
  <c r="H77" i="1"/>
  <c r="I75" i="1"/>
  <c r="K75" i="1"/>
  <c r="J75" i="1"/>
  <c r="D75" i="1"/>
  <c r="H75" i="1"/>
  <c r="I74" i="1"/>
  <c r="K74" i="1"/>
  <c r="J74" i="1"/>
  <c r="D74" i="1"/>
  <c r="H74" i="1"/>
  <c r="E66" i="1"/>
  <c r="F43" i="1"/>
  <c r="F33" i="1"/>
  <c r="F31" i="1"/>
  <c r="F30" i="1"/>
  <c r="F29" i="1"/>
  <c r="F28" i="1"/>
  <c r="F27" i="1"/>
  <c r="F25" i="1"/>
  <c r="F22" i="1"/>
  <c r="A107" i="1"/>
  <c r="E91" i="1"/>
  <c r="C103" i="1"/>
  <c r="A109" i="1"/>
  <c r="A113" i="1"/>
  <c r="F91" i="1"/>
  <c r="E34" i="1"/>
  <c r="F34" i="1"/>
  <c r="D91" i="1"/>
  <c r="G91" i="1"/>
  <c r="E42" i="1"/>
  <c r="F42" i="1"/>
  <c r="B103" i="1"/>
  <c r="F103" i="1"/>
  <c r="D92" i="1"/>
  <c r="D32" i="1"/>
  <c r="F32" i="1"/>
  <c r="D35" i="1"/>
  <c r="F35" i="1"/>
  <c r="F37" i="1"/>
  <c r="D44" i="1"/>
  <c r="F44" i="1"/>
  <c r="F46" i="1"/>
  <c r="F49" i="1"/>
  <c r="F39" i="1"/>
  <c r="C111" i="1"/>
  <c r="C107" i="1"/>
  <c r="F53" i="1"/>
  <c r="D113" i="1"/>
  <c r="E109" i="1"/>
  <c r="E111" i="1"/>
  <c r="D115" i="1"/>
  <c r="C109" i="1"/>
  <c r="C113" i="1"/>
  <c r="C115" i="1"/>
  <c r="E115" i="1"/>
  <c r="D107" i="1"/>
  <c r="D109" i="1"/>
  <c r="F51" i="1"/>
  <c r="E113" i="1"/>
  <c r="D111" i="1"/>
  <c r="E107" i="1"/>
  <c r="B107" i="1"/>
  <c r="F111" i="1"/>
  <c r="B113" i="1"/>
  <c r="F107" i="1"/>
  <c r="B109" i="1"/>
  <c r="F113" i="1"/>
  <c r="B111" i="1"/>
  <c r="F109" i="1"/>
  <c r="B115" i="1"/>
  <c r="F115" i="1"/>
</calcChain>
</file>

<file path=xl/sharedStrings.xml><?xml version="1.0" encoding="utf-8"?>
<sst xmlns="http://schemas.openxmlformats.org/spreadsheetml/2006/main" count="166" uniqueCount="106">
  <si>
    <t>ESTIMATED ANNUAL COSTS AND RETURNS PER ACRE</t>
  </si>
  <si>
    <t>FOLLOWING RECOMMENDED MANAGEMENT PRACTICES</t>
  </si>
  <si>
    <t>PRICE OR</t>
  </si>
  <si>
    <t>TOTAL</t>
  </si>
  <si>
    <t>YOUR</t>
  </si>
  <si>
    <t>ITEM</t>
  </si>
  <si>
    <t>UNIT</t>
  </si>
  <si>
    <t>QUANTITY</t>
  </si>
  <si>
    <t>COST/UNIT</t>
  </si>
  <si>
    <t>PER ACRE</t>
  </si>
  <si>
    <t>FARM</t>
  </si>
  <si>
    <t>1. GROSS RECEIPTS</t>
  </si>
  <si>
    <t xml:space="preserve">    HAY</t>
  </si>
  <si>
    <t>TONS</t>
  </si>
  <si>
    <t>2. VARIABLE COSTS</t>
  </si>
  <si>
    <t xml:space="preserve">    SOIL TEST</t>
  </si>
  <si>
    <t>ACRE</t>
  </si>
  <si>
    <t xml:space="preserve">    FERTILIZER</t>
  </si>
  <si>
    <t xml:space="preserve">       NITROGEN</t>
  </si>
  <si>
    <t>LBS.</t>
  </si>
  <si>
    <t xml:space="preserve">       PHOSPHATE</t>
  </si>
  <si>
    <t xml:space="preserve">       POTASH</t>
  </si>
  <si>
    <t xml:space="preserve">    HERBICIDE (PRORATED)</t>
  </si>
  <si>
    <t xml:space="preserve">    LIME (PRORATED)</t>
  </si>
  <si>
    <t xml:space="preserve">    LABOR (WAGES &amp; FRINGE)</t>
  </si>
  <si>
    <t>HOUR</t>
  </si>
  <si>
    <t xml:space="preserve">    LAND RENT</t>
  </si>
  <si>
    <t xml:space="preserve">    TRACTOR &amp; EQUIPMENT</t>
  </si>
  <si>
    <t xml:space="preserve">    INTEREST ON OP. CAP.</t>
  </si>
  <si>
    <t>DOL.</t>
  </si>
  <si>
    <t xml:space="preserve">    TOTAL VARIABLE COST</t>
  </si>
  <si>
    <t>3. INCOME ABOVE VARIABLE COSTS</t>
  </si>
  <si>
    <t>4. FIXED COSTS</t>
  </si>
  <si>
    <t xml:space="preserve">     PRORATED ESTAB. COST</t>
  </si>
  <si>
    <t xml:space="preserve">    GENERAL OVERHEAD</t>
  </si>
  <si>
    <t xml:space="preserve">    TOTAL FIXED COSTS</t>
  </si>
  <si>
    <t>5. TOTAL OF ALL SPECIFIED COSTS</t>
  </si>
  <si>
    <t>6. NET RETURNS ABOVE ALL SPECIFIED EXPENSES</t>
  </si>
  <si>
    <t>7. BREAKEVEN PRICE PER TON</t>
  </si>
  <si>
    <t>OPERATION *       MONTH</t>
  </si>
  <si>
    <t>TIMES</t>
  </si>
  <si>
    <t xml:space="preserve"> LABOR</t>
  </si>
  <si>
    <t>MACHINE</t>
  </si>
  <si>
    <t>VARIABLE</t>
  </si>
  <si>
    <t xml:space="preserve">  FIXED</t>
  </si>
  <si>
    <t xml:space="preserve"> &lt;==== LABOR TO MACHINE RATIO</t>
  </si>
  <si>
    <t>OVER</t>
  </si>
  <si>
    <t xml:space="preserve"> HOURS</t>
  </si>
  <si>
    <t>COSTS</t>
  </si>
  <si>
    <t xml:space="preserve"> &lt;==== UNALLOCATED LABOR TO MACHINE LABOR RATIO</t>
  </si>
  <si>
    <t xml:space="preserve">              ------------------------------- per trip ------------------------------</t>
  </si>
  <si>
    <t>PER ACRE TOTALS FOR</t>
  </si>
  <si>
    <t>SELECTED OPERATIONS</t>
  </si>
  <si>
    <t>UNALLOCATED LABOR(HRS./AC.)</t>
  </si>
  <si>
    <t>* THE NUMBER AND DATES OF YOUR OPERATIONS MAY VARY WITH REGION, VARIETY</t>
  </si>
  <si>
    <t xml:space="preserve">  AND WEATHER CONDITIONS.</t>
  </si>
  <si>
    <t xml:space="preserve">               NET RETURNS PER ACRE ABOVE ALL SPECIFIED EXPENSES AT VARYING YIELDS AND SELLING PRICES (1)</t>
  </si>
  <si>
    <t>PRICE PER TON (DOLLARS)</t>
  </si>
  <si>
    <t xml:space="preserve">YIELD   </t>
  </si>
  <si>
    <t/>
  </si>
  <si>
    <t>TON/AC.</t>
  </si>
  <si>
    <t>------(dollars/acre)----------</t>
  </si>
  <si>
    <t xml:space="preserve">     (1) Production costs are held constant.</t>
  </si>
  <si>
    <t xml:space="preserve">REFERENCE CONTACTS: </t>
  </si>
  <si>
    <t xml:space="preserve">PUBLISHED BY THE ALABAMA COOPERATIVE EXTENSION SYSTEM, AUBURN UNIVERSITY AND </t>
  </si>
  <si>
    <t xml:space="preserve">ALABAMA A&amp;M UNIVERSITY IN COOPERATION WITH THE U.S. DEPARTMENT OF AGRICULTURE. </t>
  </si>
  <si>
    <t>ALABAMA COOPERATIVE EXTENSION SYSTEM OFFERS EDUCATIONAL PROGRAMS, MATERIALS,</t>
  </si>
  <si>
    <t>AND EQUAL OPPORTUNITY EMPLOYMENT TO ALL PEOPLE WITHOUT REGARD TO RACE,</t>
  </si>
  <si>
    <t>COLOR, NATIONAL ORIGIN, RELIGION, SEX, AGE, VETERAN STATUS, OR DISABILITY.</t>
  </si>
  <si>
    <t xml:space="preserve">                                         Ken Kelley, Regional Farm and Agribusiness Agent</t>
  </si>
  <si>
    <t xml:space="preserve">                                      </t>
  </si>
  <si>
    <t>ALABAMA, 2018</t>
  </si>
  <si>
    <r>
      <rPr>
        <sz val="10"/>
        <rFont val="Arial"/>
        <family val="2"/>
      </rPr>
      <t xml:space="preserve">NOTE: Changes can be made ONLY in the  </t>
    </r>
    <r>
      <rPr>
        <sz val="10"/>
        <color indexed="12"/>
        <rFont val="Arial"/>
        <family val="2"/>
      </rPr>
      <t xml:space="preserve">HIGHLIGHTED </t>
    </r>
    <r>
      <rPr>
        <sz val="10"/>
        <rFont val="Arial"/>
        <family val="2"/>
      </rPr>
      <t>cells.</t>
    </r>
  </si>
  <si>
    <t>Spray (Broadcast) 27'    May</t>
  </si>
  <si>
    <t>Hay Disc Mower 8'  June</t>
  </si>
  <si>
    <t>Hay Rake Double 17"      June</t>
  </si>
  <si>
    <t>Hay Tedder 17' June</t>
  </si>
  <si>
    <t>Hay Trailer 20'            June</t>
  </si>
  <si>
    <t>Hay Disc Mower 8'  July</t>
  </si>
  <si>
    <t>Hay Tedder 17' July</t>
  </si>
  <si>
    <t>Hay Rake Double 17"      July</t>
  </si>
  <si>
    <t>Hay Trailer 20'            July</t>
  </si>
  <si>
    <t>Hay Disc Mower 8'  August</t>
  </si>
  <si>
    <t>Hay Tedder 17' August</t>
  </si>
  <si>
    <t>Hay Rake Double 17"      August</t>
  </si>
  <si>
    <t>Hay Trailer 20'            August</t>
  </si>
  <si>
    <t>Fertilizer rates used (300-50-200) are based on medium level of soil</t>
  </si>
  <si>
    <t xml:space="preserve">Soil testing is recommended annually on individual hay fields; one soil test </t>
  </si>
  <si>
    <t xml:space="preserve">Sample involves pulling approximately 20 cores over 10 acres. </t>
  </si>
  <si>
    <t>Cost is about  $10 per sample.Fertilizer and lime costs reflect custom spreading;</t>
  </si>
  <si>
    <t>For establishmen costs, see establishment budget.</t>
  </si>
  <si>
    <t>Herbicide recommendations are based on 2 pints of Grazon Next per acre.</t>
  </si>
  <si>
    <t xml:space="preserve">For pricing considerations, bales are estimated at 60 lbs. </t>
  </si>
  <si>
    <t>These estimates should be used as guides for planning purposes only.</t>
  </si>
  <si>
    <t>Per acre machinery and labor requirements for typical operations.</t>
  </si>
  <si>
    <t>Ken Kelley, Regional Extension Agent</t>
  </si>
  <si>
    <t>Leanne Dillard, Extension Specialist</t>
  </si>
  <si>
    <t>Audrey Gamble, Extension Specialist</t>
  </si>
  <si>
    <t>Brittney Goodrich, Extension Specialist</t>
  </si>
  <si>
    <t>Max Runge, Extension Economist</t>
  </si>
  <si>
    <t xml:space="preserve">          BERMUDAGRASS HAY BUDGET (ROUND BALE)</t>
  </si>
  <si>
    <t>Large Round Baler         June</t>
  </si>
  <si>
    <t>Large Round Baler         July</t>
  </si>
  <si>
    <t>Large Round Baler         August</t>
  </si>
  <si>
    <t>HYBRID BERMUDAGRASS HAY- ROUND BALE</t>
  </si>
  <si>
    <t>HYBRID BERMUDAGRASS FOR HAY-ROUND BALE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</si>
</sst>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_)"/>
    <numFmt numFmtId="165" formatCode="0.0000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48"/>
      <name val="Arial"/>
      <family val="2"/>
    </font>
    <font>
      <sz val="11"/>
      <color theme="1"/>
      <name val="Arial"/>
      <family val="2"/>
    </font>
    <font>
      <sz val="10.5"/>
      <name val="Arial"/>
      <family val="2"/>
    </font>
    <font>
      <sz val="9"/>
      <name val="Arial"/>
      <family val="2"/>
    </font>
    <font>
      <sz val="11"/>
      <color indexed="12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0033CC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</cellStyleXfs>
  <cellXfs count="99">
    <xf numFmtId="0" fontId="0" fillId="0" borderId="0" xfId="0"/>
    <xf numFmtId="164" fontId="3" fillId="0" borderId="0" xfId="2" applyFont="1" applyAlignment="1" applyProtection="1">
      <alignment horizontal="right"/>
    </xf>
    <xf numFmtId="164" fontId="3" fillId="0" borderId="0" xfId="2" applyFont="1" applyAlignment="1" applyProtection="1">
      <alignment horizontal="fill"/>
    </xf>
    <xf numFmtId="164" fontId="3" fillId="0" borderId="0" xfId="2" applyFont="1"/>
    <xf numFmtId="164" fontId="3" fillId="0" borderId="0" xfId="2" applyFont="1" applyAlignment="1" applyProtection="1">
      <alignment horizontal="left"/>
    </xf>
    <xf numFmtId="164" fontId="4" fillId="0" borderId="0" xfId="2" applyFont="1" applyAlignment="1" applyProtection="1">
      <alignment horizontal="left"/>
      <protection locked="0"/>
    </xf>
    <xf numFmtId="164" fontId="3" fillId="0" borderId="0" xfId="3" applyFont="1"/>
    <xf numFmtId="164" fontId="3" fillId="0" borderId="0" xfId="3" applyFont="1" applyAlignment="1" applyProtection="1">
      <alignment horizontal="left"/>
    </xf>
    <xf numFmtId="164" fontId="3" fillId="0" borderId="0" xfId="3" applyFont="1" applyAlignment="1">
      <alignment horizontal="center"/>
    </xf>
    <xf numFmtId="10" fontId="5" fillId="0" borderId="0" xfId="3" applyNumberFormat="1" applyFont="1"/>
    <xf numFmtId="164" fontId="5" fillId="0" borderId="0" xfId="3" applyFont="1"/>
    <xf numFmtId="164" fontId="3" fillId="0" borderId="0" xfId="3" quotePrefix="1" applyFont="1" applyAlignment="1">
      <alignment horizontal="center"/>
    </xf>
    <xf numFmtId="164" fontId="6" fillId="0" borderId="0" xfId="2" applyFont="1" applyAlignment="1" applyProtection="1">
      <alignment horizontal="left"/>
    </xf>
    <xf numFmtId="164" fontId="6" fillId="0" borderId="0" xfId="2" applyFont="1"/>
    <xf numFmtId="164" fontId="6" fillId="0" borderId="0" xfId="2" applyFont="1" applyAlignment="1" applyProtection="1">
      <alignment horizontal="left"/>
      <protection locked="0"/>
    </xf>
    <xf numFmtId="164" fontId="6" fillId="0" borderId="0" xfId="2" applyFont="1" applyAlignment="1" applyProtection="1">
      <alignment horizontal="fill"/>
    </xf>
    <xf numFmtId="164" fontId="6" fillId="0" borderId="1" xfId="2" applyFont="1" applyBorder="1" applyAlignment="1" applyProtection="1">
      <alignment horizontal="left"/>
      <protection locked="0"/>
    </xf>
    <xf numFmtId="164" fontId="6" fillId="0" borderId="1" xfId="2" applyFont="1" applyBorder="1"/>
    <xf numFmtId="164" fontId="6" fillId="0" borderId="0" xfId="2" applyFont="1" applyAlignment="1">
      <alignment horizontal="center"/>
    </xf>
    <xf numFmtId="164" fontId="6" fillId="0" borderId="0" xfId="2" applyFont="1" applyAlignment="1" applyProtection="1">
      <alignment horizontal="center"/>
    </xf>
    <xf numFmtId="164" fontId="6" fillId="0" borderId="1" xfId="2" applyFont="1" applyBorder="1" applyAlignment="1" applyProtection="1">
      <alignment horizontal="left"/>
    </xf>
    <xf numFmtId="164" fontId="6" fillId="0" borderId="1" xfId="2" applyFont="1" applyBorder="1" applyAlignment="1" applyProtection="1">
      <alignment horizontal="center"/>
    </xf>
    <xf numFmtId="164" fontId="6" fillId="0" borderId="0" xfId="2" applyFont="1" applyProtection="1">
      <protection locked="0"/>
    </xf>
    <xf numFmtId="164" fontId="6" fillId="0" borderId="0" xfId="2" applyFont="1" applyProtection="1"/>
    <xf numFmtId="164" fontId="6" fillId="0" borderId="1" xfId="2" applyFont="1" applyBorder="1" applyProtection="1"/>
    <xf numFmtId="164" fontId="6" fillId="0" borderId="0" xfId="2" applyFont="1" applyBorder="1" applyProtection="1"/>
    <xf numFmtId="164" fontId="6" fillId="0" borderId="2" xfId="2" applyFont="1" applyBorder="1" applyProtection="1"/>
    <xf numFmtId="164" fontId="6" fillId="0" borderId="3" xfId="2" applyFont="1" applyBorder="1" applyProtection="1"/>
    <xf numFmtId="164" fontId="6" fillId="0" borderId="2" xfId="2" applyFont="1" applyBorder="1" applyAlignment="1" applyProtection="1">
      <alignment horizontal="left"/>
    </xf>
    <xf numFmtId="164" fontId="6" fillId="0" borderId="2" xfId="2" applyFont="1" applyBorder="1"/>
    <xf numFmtId="164" fontId="6" fillId="0" borderId="0" xfId="2" applyFont="1" applyFill="1" applyProtection="1">
      <protection locked="0"/>
    </xf>
    <xf numFmtId="164" fontId="6" fillId="0" borderId="1" xfId="2" quotePrefix="1" applyFont="1" applyBorder="1" applyAlignment="1" applyProtection="1">
      <alignment horizontal="left"/>
    </xf>
    <xf numFmtId="164" fontId="6" fillId="0" borderId="0" xfId="2" quotePrefix="1" applyFont="1" applyBorder="1" applyAlignment="1" applyProtection="1">
      <alignment horizontal="left"/>
    </xf>
    <xf numFmtId="164" fontId="6" fillId="0" borderId="0" xfId="2" applyFont="1" applyBorder="1"/>
    <xf numFmtId="164" fontId="6" fillId="0" borderId="4" xfId="2" quotePrefix="1" applyFont="1" applyBorder="1" applyAlignment="1" applyProtection="1">
      <alignment horizontal="left"/>
    </xf>
    <xf numFmtId="164" fontId="6" fillId="0" borderId="4" xfId="2" applyFont="1" applyBorder="1"/>
    <xf numFmtId="164" fontId="6" fillId="0" borderId="4" xfId="2" applyFont="1" applyBorder="1" applyProtection="1"/>
    <xf numFmtId="164" fontId="6" fillId="0" borderId="0" xfId="2" applyFont="1" applyBorder="1" applyAlignment="1" applyProtection="1">
      <alignment horizontal="left"/>
    </xf>
    <xf numFmtId="0" fontId="6" fillId="0" borderId="0" xfId="4" applyFont="1" applyAlignment="1" applyProtection="1">
      <alignment horizontal="left"/>
    </xf>
    <xf numFmtId="164" fontId="6" fillId="0" borderId="0" xfId="5" applyFont="1"/>
    <xf numFmtId="0" fontId="6" fillId="0" borderId="0" xfId="6" applyFont="1" applyAlignment="1" applyProtection="1">
      <alignment horizontal="left"/>
    </xf>
    <xf numFmtId="164" fontId="7" fillId="0" borderId="0" xfId="2" applyFont="1"/>
    <xf numFmtId="164" fontId="7" fillId="0" borderId="0" xfId="2" applyFont="1" applyAlignment="1" applyProtection="1">
      <alignment horizontal="left"/>
    </xf>
    <xf numFmtId="164" fontId="7" fillId="0" borderId="1" xfId="2" applyFont="1" applyBorder="1"/>
    <xf numFmtId="164" fontId="7" fillId="0" borderId="0" xfId="2" applyFont="1" applyAlignment="1" applyProtection="1">
      <alignment horizontal="right"/>
    </xf>
    <xf numFmtId="164" fontId="4" fillId="0" borderId="0" xfId="2" applyFont="1" applyProtection="1">
      <protection locked="0"/>
    </xf>
    <xf numFmtId="164" fontId="3" fillId="0" borderId="0" xfId="7" applyFont="1"/>
    <xf numFmtId="164" fontId="7" fillId="0" borderId="1" xfId="2" applyFont="1" applyBorder="1" applyAlignment="1" applyProtection="1">
      <alignment horizontal="left"/>
    </xf>
    <xf numFmtId="164" fontId="7" fillId="0" borderId="1" xfId="2" applyFont="1" applyBorder="1" applyAlignment="1" applyProtection="1">
      <alignment horizontal="right"/>
    </xf>
    <xf numFmtId="164" fontId="4" fillId="0" borderId="0" xfId="6" applyNumberFormat="1" applyFont="1" applyProtection="1">
      <protection locked="0"/>
    </xf>
    <xf numFmtId="164" fontId="7" fillId="0" borderId="0" xfId="2" quotePrefix="1" applyFont="1" applyAlignment="1" applyProtection="1">
      <alignment horizontal="left"/>
    </xf>
    <xf numFmtId="164" fontId="3" fillId="0" borderId="0" xfId="2" applyFont="1" applyProtection="1"/>
    <xf numFmtId="164" fontId="7" fillId="0" borderId="1" xfId="2" applyFont="1" applyBorder="1" applyProtection="1"/>
    <xf numFmtId="164" fontId="8" fillId="0" borderId="0" xfId="2" applyFont="1" applyAlignment="1" applyProtection="1">
      <alignment horizontal="left"/>
    </xf>
    <xf numFmtId="1" fontId="7" fillId="0" borderId="0" xfId="2" applyNumberFormat="1" applyFont="1"/>
    <xf numFmtId="1" fontId="7" fillId="0" borderId="0" xfId="2" applyNumberFormat="1" applyFont="1" applyAlignment="1" applyProtection="1">
      <alignment horizontal="center"/>
    </xf>
    <xf numFmtId="1" fontId="7" fillId="0" borderId="1" xfId="2" applyNumberFormat="1" applyFont="1" applyBorder="1" applyProtection="1"/>
    <xf numFmtId="1" fontId="7" fillId="0" borderId="0" xfId="2" applyNumberFormat="1" applyFont="1" applyProtection="1"/>
    <xf numFmtId="164" fontId="7" fillId="0" borderId="5" xfId="2" applyFont="1" applyBorder="1" applyAlignment="1" applyProtection="1">
      <alignment horizontal="center"/>
    </xf>
    <xf numFmtId="2" fontId="7" fillId="0" borderId="6" xfId="2" applyNumberFormat="1" applyFont="1" applyBorder="1" applyAlignment="1" applyProtection="1">
      <alignment horizontal="center"/>
    </xf>
    <xf numFmtId="2" fontId="7" fillId="0" borderId="0" xfId="2" applyNumberFormat="1" applyFont="1"/>
    <xf numFmtId="2" fontId="7" fillId="0" borderId="7" xfId="2" applyNumberFormat="1" applyFont="1" applyBorder="1" applyAlignment="1" applyProtection="1">
      <alignment horizontal="left"/>
    </xf>
    <xf numFmtId="2" fontId="7" fillId="0" borderId="8" xfId="2" applyNumberFormat="1" applyFont="1" applyBorder="1" applyAlignment="1" applyProtection="1">
      <alignment horizontal="left"/>
    </xf>
    <xf numFmtId="2" fontId="7" fillId="0" borderId="9" xfId="2" applyNumberFormat="1" applyFont="1" applyBorder="1" applyAlignment="1">
      <alignment horizontal="center"/>
    </xf>
    <xf numFmtId="2" fontId="7" fillId="0" borderId="0" xfId="2" quotePrefix="1" applyNumberFormat="1" applyFont="1" applyBorder="1" applyAlignment="1" applyProtection="1">
      <alignment horizontal="center"/>
    </xf>
    <xf numFmtId="2" fontId="7" fillId="0" borderId="0" xfId="2" applyNumberFormat="1" applyFont="1" applyBorder="1"/>
    <xf numFmtId="2" fontId="7" fillId="0" borderId="5" xfId="2" applyNumberFormat="1" applyFont="1" applyBorder="1"/>
    <xf numFmtId="2" fontId="7" fillId="0" borderId="9" xfId="2" applyNumberFormat="1" applyFont="1" applyBorder="1" applyAlignment="1" applyProtection="1">
      <alignment horizontal="center"/>
    </xf>
    <xf numFmtId="2" fontId="7" fillId="0" borderId="0" xfId="2" applyNumberFormat="1" applyFont="1" applyAlignment="1" applyProtection="1">
      <alignment horizontal="left"/>
    </xf>
    <xf numFmtId="2" fontId="7" fillId="0" borderId="5" xfId="2" applyNumberFormat="1" applyFont="1" applyBorder="1" applyAlignment="1" applyProtection="1">
      <alignment horizontal="left"/>
    </xf>
    <xf numFmtId="2" fontId="7" fillId="0" borderId="5" xfId="2" applyNumberFormat="1" applyFont="1" applyBorder="1" applyProtection="1"/>
    <xf numFmtId="166" fontId="7" fillId="0" borderId="9" xfId="1" applyNumberFormat="1" applyFont="1" applyBorder="1" applyAlignment="1" applyProtection="1">
      <alignment horizontal="center"/>
    </xf>
    <xf numFmtId="166" fontId="7" fillId="0" borderId="0" xfId="1" applyNumberFormat="1" applyFont="1" applyProtection="1"/>
    <xf numFmtId="166" fontId="7" fillId="0" borderId="5" xfId="1" applyNumberFormat="1" applyFont="1" applyBorder="1" applyProtection="1"/>
    <xf numFmtId="166" fontId="7" fillId="0" borderId="0" xfId="1" applyNumberFormat="1" applyFont="1" applyAlignment="1" applyProtection="1">
      <alignment horizontal="left"/>
    </xf>
    <xf numFmtId="166" fontId="7" fillId="0" borderId="5" xfId="1" applyNumberFormat="1" applyFont="1" applyBorder="1" applyAlignment="1" applyProtection="1">
      <alignment horizontal="left"/>
    </xf>
    <xf numFmtId="166" fontId="7" fillId="0" borderId="10" xfId="1" applyNumberFormat="1" applyFont="1" applyBorder="1" applyAlignment="1" applyProtection="1">
      <alignment horizontal="center"/>
    </xf>
    <xf numFmtId="166" fontId="7" fillId="0" borderId="1" xfId="1" applyNumberFormat="1" applyFont="1" applyBorder="1" applyProtection="1"/>
    <xf numFmtId="166" fontId="7" fillId="0" borderId="11" xfId="1" applyNumberFormat="1" applyFont="1" applyBorder="1" applyProtection="1"/>
    <xf numFmtId="164" fontId="9" fillId="0" borderId="0" xfId="7" applyFont="1" applyAlignment="1" applyProtection="1">
      <alignment horizontal="left"/>
      <protection locked="0"/>
    </xf>
    <xf numFmtId="164" fontId="8" fillId="0" borderId="0" xfId="2" applyFont="1"/>
    <xf numFmtId="164" fontId="10" fillId="0" borderId="0" xfId="2" applyFont="1" applyAlignment="1" applyProtection="1">
      <alignment horizontal="left"/>
    </xf>
    <xf numFmtId="164" fontId="11" fillId="0" borderId="0" xfId="2" applyFont="1" applyAlignment="1" applyProtection="1">
      <alignment horizontal="left"/>
      <protection locked="0"/>
    </xf>
    <xf numFmtId="164" fontId="11" fillId="0" borderId="0" xfId="2" applyFont="1" applyAlignment="1" applyProtection="1">
      <protection locked="0"/>
    </xf>
    <xf numFmtId="164" fontId="11" fillId="0" borderId="0" xfId="2" applyFont="1" applyAlignment="1" applyProtection="1">
      <alignment horizontal="left"/>
    </xf>
    <xf numFmtId="164" fontId="3" fillId="0" borderId="0" xfId="2" applyFont="1" applyAlignment="1" applyProtection="1">
      <alignment horizontal="left"/>
      <protection locked="0"/>
    </xf>
    <xf numFmtId="164" fontId="3" fillId="0" borderId="0" xfId="2" applyNumberFormat="1" applyFont="1" applyProtection="1">
      <protection locked="0"/>
    </xf>
    <xf numFmtId="164" fontId="3" fillId="0" borderId="0" xfId="6" applyNumberFormat="1" applyFont="1" applyProtection="1">
      <protection locked="0"/>
    </xf>
    <xf numFmtId="164" fontId="3" fillId="0" borderId="0" xfId="2" applyFont="1" applyProtection="1">
      <protection locked="0"/>
    </xf>
    <xf numFmtId="164" fontId="7" fillId="0" borderId="1" xfId="2" applyFont="1" applyBorder="1" applyAlignment="1" applyProtection="1">
      <alignment horizontal="left"/>
      <protection locked="0"/>
    </xf>
    <xf numFmtId="164" fontId="7" fillId="0" borderId="0" xfId="2" applyFont="1" applyAlignment="1" applyProtection="1">
      <alignment horizontal="left"/>
      <protection locked="0"/>
    </xf>
    <xf numFmtId="164" fontId="12" fillId="0" borderId="0" xfId="7" applyFont="1" applyAlignment="1" applyProtection="1">
      <alignment horizontal="left"/>
      <protection locked="0"/>
    </xf>
    <xf numFmtId="164" fontId="8" fillId="0" borderId="0" xfId="2" applyFont="1" applyAlignment="1" applyProtection="1">
      <alignment horizontal="left"/>
      <protection locked="0"/>
    </xf>
    <xf numFmtId="164" fontId="13" fillId="0" borderId="0" xfId="2" applyFont="1" applyProtection="1">
      <protection locked="0"/>
    </xf>
    <xf numFmtId="165" fontId="13" fillId="0" borderId="0" xfId="2" applyNumberFormat="1" applyFont="1" applyProtection="1">
      <protection locked="0"/>
    </xf>
    <xf numFmtId="165" fontId="13" fillId="0" borderId="0" xfId="2" applyNumberFormat="1" applyFont="1" applyBorder="1" applyProtection="1">
      <protection locked="0"/>
    </xf>
    <xf numFmtId="164" fontId="14" fillId="0" borderId="0" xfId="7" applyFont="1" applyAlignment="1" applyProtection="1">
      <alignment horizontal="left"/>
      <protection locked="0"/>
    </xf>
    <xf numFmtId="164" fontId="14" fillId="0" borderId="0" xfId="7" applyFont="1"/>
    <xf numFmtId="164" fontId="3" fillId="0" borderId="1" xfId="2" applyFont="1" applyBorder="1" applyAlignment="1" applyProtection="1">
      <alignment horizontal="left"/>
    </xf>
  </cellXfs>
  <cellStyles count="8">
    <cellStyle name="Comma" xfId="1" builtinId="3"/>
    <cellStyle name="Normal" xfId="0" builtinId="0"/>
    <cellStyle name="Normal_ALHE03P" xfId="4"/>
    <cellStyle name="Normal_ALHM03P" xfId="6"/>
    <cellStyle name="Normal_BGPG03P" xfId="7"/>
    <cellStyle name="Normal_DGHM03P" xfId="5"/>
    <cellStyle name="Normal_HBHM03P" xfId="2"/>
    <cellStyle name="Normal_HBPG03P" xfId="3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822960</xdr:colOff>
      <xdr:row>0</xdr:row>
      <xdr:rowOff>15240</xdr:rowOff>
    </xdr:from>
    <xdr:to>
      <xdr:col>4</xdr:col>
      <xdr:colOff>584209</xdr:colOff>
      <xdr:row>7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" y="15240"/>
          <a:ext cx="3357889" cy="1203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1"/>
  <sheetViews>
    <sheetView showGridLines="0" tabSelected="1" topLeftCell="A97" workbookViewId="0">
      <selection activeCell="M114" sqref="M114"/>
    </sheetView>
  </sheetViews>
  <sheetFormatPr defaultColWidth="11.6640625" defaultRowHeight="13.2" x14ac:dyDescent="0.25"/>
  <cols>
    <col min="1" max="1" width="11" style="3" customWidth="1"/>
    <col min="2" max="2" width="23.6640625" style="3" customWidth="1"/>
    <col min="3" max="3" width="12.6640625" style="3" customWidth="1"/>
    <col min="4" max="4" width="16.109375" style="3" customWidth="1"/>
    <col min="5" max="5" width="14.33203125" style="3" customWidth="1"/>
    <col min="6" max="7" width="12.109375" style="3" customWidth="1"/>
    <col min="8" max="8" width="8.6640625" style="3" customWidth="1"/>
    <col min="9" max="256" width="11.6640625" style="3"/>
    <col min="257" max="257" width="11" style="3" customWidth="1"/>
    <col min="258" max="258" width="23.6640625" style="3" customWidth="1"/>
    <col min="259" max="259" width="12.6640625" style="3" customWidth="1"/>
    <col min="260" max="260" width="16.109375" style="3" customWidth="1"/>
    <col min="261" max="261" width="14.33203125" style="3" customWidth="1"/>
    <col min="262" max="263" width="12.109375" style="3" customWidth="1"/>
    <col min="264" max="264" width="8.6640625" style="3" customWidth="1"/>
    <col min="265" max="512" width="11.6640625" style="3"/>
    <col min="513" max="513" width="11" style="3" customWidth="1"/>
    <col min="514" max="514" width="23.6640625" style="3" customWidth="1"/>
    <col min="515" max="515" width="12.6640625" style="3" customWidth="1"/>
    <col min="516" max="516" width="16.109375" style="3" customWidth="1"/>
    <col min="517" max="517" width="14.33203125" style="3" customWidth="1"/>
    <col min="518" max="519" width="12.109375" style="3" customWidth="1"/>
    <col min="520" max="520" width="8.6640625" style="3" customWidth="1"/>
    <col min="521" max="768" width="11.6640625" style="3"/>
    <col min="769" max="769" width="11" style="3" customWidth="1"/>
    <col min="770" max="770" width="23.6640625" style="3" customWidth="1"/>
    <col min="771" max="771" width="12.6640625" style="3" customWidth="1"/>
    <col min="772" max="772" width="16.109375" style="3" customWidth="1"/>
    <col min="773" max="773" width="14.33203125" style="3" customWidth="1"/>
    <col min="774" max="775" width="12.109375" style="3" customWidth="1"/>
    <col min="776" max="776" width="8.6640625" style="3" customWidth="1"/>
    <col min="777" max="1024" width="11.6640625" style="3"/>
    <col min="1025" max="1025" width="11" style="3" customWidth="1"/>
    <col min="1026" max="1026" width="23.6640625" style="3" customWidth="1"/>
    <col min="1027" max="1027" width="12.6640625" style="3" customWidth="1"/>
    <col min="1028" max="1028" width="16.109375" style="3" customWidth="1"/>
    <col min="1029" max="1029" width="14.33203125" style="3" customWidth="1"/>
    <col min="1030" max="1031" width="12.109375" style="3" customWidth="1"/>
    <col min="1032" max="1032" width="8.6640625" style="3" customWidth="1"/>
    <col min="1033" max="1280" width="11.6640625" style="3"/>
    <col min="1281" max="1281" width="11" style="3" customWidth="1"/>
    <col min="1282" max="1282" width="23.6640625" style="3" customWidth="1"/>
    <col min="1283" max="1283" width="12.6640625" style="3" customWidth="1"/>
    <col min="1284" max="1284" width="16.109375" style="3" customWidth="1"/>
    <col min="1285" max="1285" width="14.33203125" style="3" customWidth="1"/>
    <col min="1286" max="1287" width="12.109375" style="3" customWidth="1"/>
    <col min="1288" max="1288" width="8.6640625" style="3" customWidth="1"/>
    <col min="1289" max="1536" width="11.6640625" style="3"/>
    <col min="1537" max="1537" width="11" style="3" customWidth="1"/>
    <col min="1538" max="1538" width="23.6640625" style="3" customWidth="1"/>
    <col min="1539" max="1539" width="12.6640625" style="3" customWidth="1"/>
    <col min="1540" max="1540" width="16.109375" style="3" customWidth="1"/>
    <col min="1541" max="1541" width="14.33203125" style="3" customWidth="1"/>
    <col min="1542" max="1543" width="12.109375" style="3" customWidth="1"/>
    <col min="1544" max="1544" width="8.6640625" style="3" customWidth="1"/>
    <col min="1545" max="1792" width="11.6640625" style="3"/>
    <col min="1793" max="1793" width="11" style="3" customWidth="1"/>
    <col min="1794" max="1794" width="23.6640625" style="3" customWidth="1"/>
    <col min="1795" max="1795" width="12.6640625" style="3" customWidth="1"/>
    <col min="1796" max="1796" width="16.109375" style="3" customWidth="1"/>
    <col min="1797" max="1797" width="14.33203125" style="3" customWidth="1"/>
    <col min="1798" max="1799" width="12.109375" style="3" customWidth="1"/>
    <col min="1800" max="1800" width="8.6640625" style="3" customWidth="1"/>
    <col min="1801" max="2048" width="11.6640625" style="3"/>
    <col min="2049" max="2049" width="11" style="3" customWidth="1"/>
    <col min="2050" max="2050" width="23.6640625" style="3" customWidth="1"/>
    <col min="2051" max="2051" width="12.6640625" style="3" customWidth="1"/>
    <col min="2052" max="2052" width="16.109375" style="3" customWidth="1"/>
    <col min="2053" max="2053" width="14.33203125" style="3" customWidth="1"/>
    <col min="2054" max="2055" width="12.109375" style="3" customWidth="1"/>
    <col min="2056" max="2056" width="8.6640625" style="3" customWidth="1"/>
    <col min="2057" max="2304" width="11.6640625" style="3"/>
    <col min="2305" max="2305" width="11" style="3" customWidth="1"/>
    <col min="2306" max="2306" width="23.6640625" style="3" customWidth="1"/>
    <col min="2307" max="2307" width="12.6640625" style="3" customWidth="1"/>
    <col min="2308" max="2308" width="16.109375" style="3" customWidth="1"/>
    <col min="2309" max="2309" width="14.33203125" style="3" customWidth="1"/>
    <col min="2310" max="2311" width="12.109375" style="3" customWidth="1"/>
    <col min="2312" max="2312" width="8.6640625" style="3" customWidth="1"/>
    <col min="2313" max="2560" width="11.6640625" style="3"/>
    <col min="2561" max="2561" width="11" style="3" customWidth="1"/>
    <col min="2562" max="2562" width="23.6640625" style="3" customWidth="1"/>
    <col min="2563" max="2563" width="12.6640625" style="3" customWidth="1"/>
    <col min="2564" max="2564" width="16.109375" style="3" customWidth="1"/>
    <col min="2565" max="2565" width="14.33203125" style="3" customWidth="1"/>
    <col min="2566" max="2567" width="12.109375" style="3" customWidth="1"/>
    <col min="2568" max="2568" width="8.6640625" style="3" customWidth="1"/>
    <col min="2569" max="2816" width="11.6640625" style="3"/>
    <col min="2817" max="2817" width="11" style="3" customWidth="1"/>
    <col min="2818" max="2818" width="23.6640625" style="3" customWidth="1"/>
    <col min="2819" max="2819" width="12.6640625" style="3" customWidth="1"/>
    <col min="2820" max="2820" width="16.109375" style="3" customWidth="1"/>
    <col min="2821" max="2821" width="14.33203125" style="3" customWidth="1"/>
    <col min="2822" max="2823" width="12.109375" style="3" customWidth="1"/>
    <col min="2824" max="2824" width="8.6640625" style="3" customWidth="1"/>
    <col min="2825" max="3072" width="11.6640625" style="3"/>
    <col min="3073" max="3073" width="11" style="3" customWidth="1"/>
    <col min="3074" max="3074" width="23.6640625" style="3" customWidth="1"/>
    <col min="3075" max="3075" width="12.6640625" style="3" customWidth="1"/>
    <col min="3076" max="3076" width="16.109375" style="3" customWidth="1"/>
    <col min="3077" max="3077" width="14.33203125" style="3" customWidth="1"/>
    <col min="3078" max="3079" width="12.109375" style="3" customWidth="1"/>
    <col min="3080" max="3080" width="8.6640625" style="3" customWidth="1"/>
    <col min="3081" max="3328" width="11.6640625" style="3"/>
    <col min="3329" max="3329" width="11" style="3" customWidth="1"/>
    <col min="3330" max="3330" width="23.6640625" style="3" customWidth="1"/>
    <col min="3331" max="3331" width="12.6640625" style="3" customWidth="1"/>
    <col min="3332" max="3332" width="16.109375" style="3" customWidth="1"/>
    <col min="3333" max="3333" width="14.33203125" style="3" customWidth="1"/>
    <col min="3334" max="3335" width="12.109375" style="3" customWidth="1"/>
    <col min="3336" max="3336" width="8.6640625" style="3" customWidth="1"/>
    <col min="3337" max="3584" width="11.6640625" style="3"/>
    <col min="3585" max="3585" width="11" style="3" customWidth="1"/>
    <col min="3586" max="3586" width="23.6640625" style="3" customWidth="1"/>
    <col min="3587" max="3587" width="12.6640625" style="3" customWidth="1"/>
    <col min="3588" max="3588" width="16.109375" style="3" customWidth="1"/>
    <col min="3589" max="3589" width="14.33203125" style="3" customWidth="1"/>
    <col min="3590" max="3591" width="12.109375" style="3" customWidth="1"/>
    <col min="3592" max="3592" width="8.6640625" style="3" customWidth="1"/>
    <col min="3593" max="3840" width="11.6640625" style="3"/>
    <col min="3841" max="3841" width="11" style="3" customWidth="1"/>
    <col min="3842" max="3842" width="23.6640625" style="3" customWidth="1"/>
    <col min="3843" max="3843" width="12.6640625" style="3" customWidth="1"/>
    <col min="3844" max="3844" width="16.109375" style="3" customWidth="1"/>
    <col min="3845" max="3845" width="14.33203125" style="3" customWidth="1"/>
    <col min="3846" max="3847" width="12.109375" style="3" customWidth="1"/>
    <col min="3848" max="3848" width="8.6640625" style="3" customWidth="1"/>
    <col min="3849" max="4096" width="11.6640625" style="3"/>
    <col min="4097" max="4097" width="11" style="3" customWidth="1"/>
    <col min="4098" max="4098" width="23.6640625" style="3" customWidth="1"/>
    <col min="4099" max="4099" width="12.6640625" style="3" customWidth="1"/>
    <col min="4100" max="4100" width="16.109375" style="3" customWidth="1"/>
    <col min="4101" max="4101" width="14.33203125" style="3" customWidth="1"/>
    <col min="4102" max="4103" width="12.109375" style="3" customWidth="1"/>
    <col min="4104" max="4104" width="8.6640625" style="3" customWidth="1"/>
    <col min="4105" max="4352" width="11.6640625" style="3"/>
    <col min="4353" max="4353" width="11" style="3" customWidth="1"/>
    <col min="4354" max="4354" width="23.6640625" style="3" customWidth="1"/>
    <col min="4355" max="4355" width="12.6640625" style="3" customWidth="1"/>
    <col min="4356" max="4356" width="16.109375" style="3" customWidth="1"/>
    <col min="4357" max="4357" width="14.33203125" style="3" customWidth="1"/>
    <col min="4358" max="4359" width="12.109375" style="3" customWidth="1"/>
    <col min="4360" max="4360" width="8.6640625" style="3" customWidth="1"/>
    <col min="4361" max="4608" width="11.6640625" style="3"/>
    <col min="4609" max="4609" width="11" style="3" customWidth="1"/>
    <col min="4610" max="4610" width="23.6640625" style="3" customWidth="1"/>
    <col min="4611" max="4611" width="12.6640625" style="3" customWidth="1"/>
    <col min="4612" max="4612" width="16.109375" style="3" customWidth="1"/>
    <col min="4613" max="4613" width="14.33203125" style="3" customWidth="1"/>
    <col min="4614" max="4615" width="12.109375" style="3" customWidth="1"/>
    <col min="4616" max="4616" width="8.6640625" style="3" customWidth="1"/>
    <col min="4617" max="4864" width="11.6640625" style="3"/>
    <col min="4865" max="4865" width="11" style="3" customWidth="1"/>
    <col min="4866" max="4866" width="23.6640625" style="3" customWidth="1"/>
    <col min="4867" max="4867" width="12.6640625" style="3" customWidth="1"/>
    <col min="4868" max="4868" width="16.109375" style="3" customWidth="1"/>
    <col min="4869" max="4869" width="14.33203125" style="3" customWidth="1"/>
    <col min="4870" max="4871" width="12.109375" style="3" customWidth="1"/>
    <col min="4872" max="4872" width="8.6640625" style="3" customWidth="1"/>
    <col min="4873" max="5120" width="11.6640625" style="3"/>
    <col min="5121" max="5121" width="11" style="3" customWidth="1"/>
    <col min="5122" max="5122" width="23.6640625" style="3" customWidth="1"/>
    <col min="5123" max="5123" width="12.6640625" style="3" customWidth="1"/>
    <col min="5124" max="5124" width="16.109375" style="3" customWidth="1"/>
    <col min="5125" max="5125" width="14.33203125" style="3" customWidth="1"/>
    <col min="5126" max="5127" width="12.109375" style="3" customWidth="1"/>
    <col min="5128" max="5128" width="8.6640625" style="3" customWidth="1"/>
    <col min="5129" max="5376" width="11.6640625" style="3"/>
    <col min="5377" max="5377" width="11" style="3" customWidth="1"/>
    <col min="5378" max="5378" width="23.6640625" style="3" customWidth="1"/>
    <col min="5379" max="5379" width="12.6640625" style="3" customWidth="1"/>
    <col min="5380" max="5380" width="16.109375" style="3" customWidth="1"/>
    <col min="5381" max="5381" width="14.33203125" style="3" customWidth="1"/>
    <col min="5382" max="5383" width="12.109375" style="3" customWidth="1"/>
    <col min="5384" max="5384" width="8.6640625" style="3" customWidth="1"/>
    <col min="5385" max="5632" width="11.6640625" style="3"/>
    <col min="5633" max="5633" width="11" style="3" customWidth="1"/>
    <col min="5634" max="5634" width="23.6640625" style="3" customWidth="1"/>
    <col min="5635" max="5635" width="12.6640625" style="3" customWidth="1"/>
    <col min="5636" max="5636" width="16.109375" style="3" customWidth="1"/>
    <col min="5637" max="5637" width="14.33203125" style="3" customWidth="1"/>
    <col min="5638" max="5639" width="12.109375" style="3" customWidth="1"/>
    <col min="5640" max="5640" width="8.6640625" style="3" customWidth="1"/>
    <col min="5641" max="5888" width="11.6640625" style="3"/>
    <col min="5889" max="5889" width="11" style="3" customWidth="1"/>
    <col min="5890" max="5890" width="23.6640625" style="3" customWidth="1"/>
    <col min="5891" max="5891" width="12.6640625" style="3" customWidth="1"/>
    <col min="5892" max="5892" width="16.109375" style="3" customWidth="1"/>
    <col min="5893" max="5893" width="14.33203125" style="3" customWidth="1"/>
    <col min="5894" max="5895" width="12.109375" style="3" customWidth="1"/>
    <col min="5896" max="5896" width="8.6640625" style="3" customWidth="1"/>
    <col min="5897" max="6144" width="11.6640625" style="3"/>
    <col min="6145" max="6145" width="11" style="3" customWidth="1"/>
    <col min="6146" max="6146" width="23.6640625" style="3" customWidth="1"/>
    <col min="6147" max="6147" width="12.6640625" style="3" customWidth="1"/>
    <col min="6148" max="6148" width="16.109375" style="3" customWidth="1"/>
    <col min="6149" max="6149" width="14.33203125" style="3" customWidth="1"/>
    <col min="6150" max="6151" width="12.109375" style="3" customWidth="1"/>
    <col min="6152" max="6152" width="8.6640625" style="3" customWidth="1"/>
    <col min="6153" max="6400" width="11.6640625" style="3"/>
    <col min="6401" max="6401" width="11" style="3" customWidth="1"/>
    <col min="6402" max="6402" width="23.6640625" style="3" customWidth="1"/>
    <col min="6403" max="6403" width="12.6640625" style="3" customWidth="1"/>
    <col min="6404" max="6404" width="16.109375" style="3" customWidth="1"/>
    <col min="6405" max="6405" width="14.33203125" style="3" customWidth="1"/>
    <col min="6406" max="6407" width="12.109375" style="3" customWidth="1"/>
    <col min="6408" max="6408" width="8.6640625" style="3" customWidth="1"/>
    <col min="6409" max="6656" width="11.6640625" style="3"/>
    <col min="6657" max="6657" width="11" style="3" customWidth="1"/>
    <col min="6658" max="6658" width="23.6640625" style="3" customWidth="1"/>
    <col min="6659" max="6659" width="12.6640625" style="3" customWidth="1"/>
    <col min="6660" max="6660" width="16.109375" style="3" customWidth="1"/>
    <col min="6661" max="6661" width="14.33203125" style="3" customWidth="1"/>
    <col min="6662" max="6663" width="12.109375" style="3" customWidth="1"/>
    <col min="6664" max="6664" width="8.6640625" style="3" customWidth="1"/>
    <col min="6665" max="6912" width="11.6640625" style="3"/>
    <col min="6913" max="6913" width="11" style="3" customWidth="1"/>
    <col min="6914" max="6914" width="23.6640625" style="3" customWidth="1"/>
    <col min="6915" max="6915" width="12.6640625" style="3" customWidth="1"/>
    <col min="6916" max="6916" width="16.109375" style="3" customWidth="1"/>
    <col min="6917" max="6917" width="14.33203125" style="3" customWidth="1"/>
    <col min="6918" max="6919" width="12.109375" style="3" customWidth="1"/>
    <col min="6920" max="6920" width="8.6640625" style="3" customWidth="1"/>
    <col min="6921" max="7168" width="11.6640625" style="3"/>
    <col min="7169" max="7169" width="11" style="3" customWidth="1"/>
    <col min="7170" max="7170" width="23.6640625" style="3" customWidth="1"/>
    <col min="7171" max="7171" width="12.6640625" style="3" customWidth="1"/>
    <col min="7172" max="7172" width="16.109375" style="3" customWidth="1"/>
    <col min="7173" max="7173" width="14.33203125" style="3" customWidth="1"/>
    <col min="7174" max="7175" width="12.109375" style="3" customWidth="1"/>
    <col min="7176" max="7176" width="8.6640625" style="3" customWidth="1"/>
    <col min="7177" max="7424" width="11.6640625" style="3"/>
    <col min="7425" max="7425" width="11" style="3" customWidth="1"/>
    <col min="7426" max="7426" width="23.6640625" style="3" customWidth="1"/>
    <col min="7427" max="7427" width="12.6640625" style="3" customWidth="1"/>
    <col min="7428" max="7428" width="16.109375" style="3" customWidth="1"/>
    <col min="7429" max="7429" width="14.33203125" style="3" customWidth="1"/>
    <col min="7430" max="7431" width="12.109375" style="3" customWidth="1"/>
    <col min="7432" max="7432" width="8.6640625" style="3" customWidth="1"/>
    <col min="7433" max="7680" width="11.6640625" style="3"/>
    <col min="7681" max="7681" width="11" style="3" customWidth="1"/>
    <col min="7682" max="7682" width="23.6640625" style="3" customWidth="1"/>
    <col min="7683" max="7683" width="12.6640625" style="3" customWidth="1"/>
    <col min="7684" max="7684" width="16.109375" style="3" customWidth="1"/>
    <col min="7685" max="7685" width="14.33203125" style="3" customWidth="1"/>
    <col min="7686" max="7687" width="12.109375" style="3" customWidth="1"/>
    <col min="7688" max="7688" width="8.6640625" style="3" customWidth="1"/>
    <col min="7689" max="7936" width="11.6640625" style="3"/>
    <col min="7937" max="7937" width="11" style="3" customWidth="1"/>
    <col min="7938" max="7938" width="23.6640625" style="3" customWidth="1"/>
    <col min="7939" max="7939" width="12.6640625" style="3" customWidth="1"/>
    <col min="7940" max="7940" width="16.109375" style="3" customWidth="1"/>
    <col min="7941" max="7941" width="14.33203125" style="3" customWidth="1"/>
    <col min="7942" max="7943" width="12.109375" style="3" customWidth="1"/>
    <col min="7944" max="7944" width="8.6640625" style="3" customWidth="1"/>
    <col min="7945" max="8192" width="11.6640625" style="3"/>
    <col min="8193" max="8193" width="11" style="3" customWidth="1"/>
    <col min="8194" max="8194" width="23.6640625" style="3" customWidth="1"/>
    <col min="8195" max="8195" width="12.6640625" style="3" customWidth="1"/>
    <col min="8196" max="8196" width="16.109375" style="3" customWidth="1"/>
    <col min="8197" max="8197" width="14.33203125" style="3" customWidth="1"/>
    <col min="8198" max="8199" width="12.109375" style="3" customWidth="1"/>
    <col min="8200" max="8200" width="8.6640625" style="3" customWidth="1"/>
    <col min="8201" max="8448" width="11.6640625" style="3"/>
    <col min="8449" max="8449" width="11" style="3" customWidth="1"/>
    <col min="8450" max="8450" width="23.6640625" style="3" customWidth="1"/>
    <col min="8451" max="8451" width="12.6640625" style="3" customWidth="1"/>
    <col min="8452" max="8452" width="16.109375" style="3" customWidth="1"/>
    <col min="8453" max="8453" width="14.33203125" style="3" customWidth="1"/>
    <col min="8454" max="8455" width="12.109375" style="3" customWidth="1"/>
    <col min="8456" max="8456" width="8.6640625" style="3" customWidth="1"/>
    <col min="8457" max="8704" width="11.6640625" style="3"/>
    <col min="8705" max="8705" width="11" style="3" customWidth="1"/>
    <col min="8706" max="8706" width="23.6640625" style="3" customWidth="1"/>
    <col min="8707" max="8707" width="12.6640625" style="3" customWidth="1"/>
    <col min="8708" max="8708" width="16.109375" style="3" customWidth="1"/>
    <col min="8709" max="8709" width="14.33203125" style="3" customWidth="1"/>
    <col min="8710" max="8711" width="12.109375" style="3" customWidth="1"/>
    <col min="8712" max="8712" width="8.6640625" style="3" customWidth="1"/>
    <col min="8713" max="8960" width="11.6640625" style="3"/>
    <col min="8961" max="8961" width="11" style="3" customWidth="1"/>
    <col min="8962" max="8962" width="23.6640625" style="3" customWidth="1"/>
    <col min="8963" max="8963" width="12.6640625" style="3" customWidth="1"/>
    <col min="8964" max="8964" width="16.109375" style="3" customWidth="1"/>
    <col min="8965" max="8965" width="14.33203125" style="3" customWidth="1"/>
    <col min="8966" max="8967" width="12.109375" style="3" customWidth="1"/>
    <col min="8968" max="8968" width="8.6640625" style="3" customWidth="1"/>
    <col min="8969" max="9216" width="11.6640625" style="3"/>
    <col min="9217" max="9217" width="11" style="3" customWidth="1"/>
    <col min="9218" max="9218" width="23.6640625" style="3" customWidth="1"/>
    <col min="9219" max="9219" width="12.6640625" style="3" customWidth="1"/>
    <col min="9220" max="9220" width="16.109375" style="3" customWidth="1"/>
    <col min="9221" max="9221" width="14.33203125" style="3" customWidth="1"/>
    <col min="9222" max="9223" width="12.109375" style="3" customWidth="1"/>
    <col min="9224" max="9224" width="8.6640625" style="3" customWidth="1"/>
    <col min="9225" max="9472" width="11.6640625" style="3"/>
    <col min="9473" max="9473" width="11" style="3" customWidth="1"/>
    <col min="9474" max="9474" width="23.6640625" style="3" customWidth="1"/>
    <col min="9475" max="9475" width="12.6640625" style="3" customWidth="1"/>
    <col min="9476" max="9476" width="16.109375" style="3" customWidth="1"/>
    <col min="9477" max="9477" width="14.33203125" style="3" customWidth="1"/>
    <col min="9478" max="9479" width="12.109375" style="3" customWidth="1"/>
    <col min="9480" max="9480" width="8.6640625" style="3" customWidth="1"/>
    <col min="9481" max="9728" width="11.6640625" style="3"/>
    <col min="9729" max="9729" width="11" style="3" customWidth="1"/>
    <col min="9730" max="9730" width="23.6640625" style="3" customWidth="1"/>
    <col min="9731" max="9731" width="12.6640625" style="3" customWidth="1"/>
    <col min="9732" max="9732" width="16.109375" style="3" customWidth="1"/>
    <col min="9733" max="9733" width="14.33203125" style="3" customWidth="1"/>
    <col min="9734" max="9735" width="12.109375" style="3" customWidth="1"/>
    <col min="9736" max="9736" width="8.6640625" style="3" customWidth="1"/>
    <col min="9737" max="9984" width="11.6640625" style="3"/>
    <col min="9985" max="9985" width="11" style="3" customWidth="1"/>
    <col min="9986" max="9986" width="23.6640625" style="3" customWidth="1"/>
    <col min="9987" max="9987" width="12.6640625" style="3" customWidth="1"/>
    <col min="9988" max="9988" width="16.109375" style="3" customWidth="1"/>
    <col min="9989" max="9989" width="14.33203125" style="3" customWidth="1"/>
    <col min="9990" max="9991" width="12.109375" style="3" customWidth="1"/>
    <col min="9992" max="9992" width="8.6640625" style="3" customWidth="1"/>
    <col min="9993" max="10240" width="11.6640625" style="3"/>
    <col min="10241" max="10241" width="11" style="3" customWidth="1"/>
    <col min="10242" max="10242" width="23.6640625" style="3" customWidth="1"/>
    <col min="10243" max="10243" width="12.6640625" style="3" customWidth="1"/>
    <col min="10244" max="10244" width="16.109375" style="3" customWidth="1"/>
    <col min="10245" max="10245" width="14.33203125" style="3" customWidth="1"/>
    <col min="10246" max="10247" width="12.109375" style="3" customWidth="1"/>
    <col min="10248" max="10248" width="8.6640625" style="3" customWidth="1"/>
    <col min="10249" max="10496" width="11.6640625" style="3"/>
    <col min="10497" max="10497" width="11" style="3" customWidth="1"/>
    <col min="10498" max="10498" width="23.6640625" style="3" customWidth="1"/>
    <col min="10499" max="10499" width="12.6640625" style="3" customWidth="1"/>
    <col min="10500" max="10500" width="16.109375" style="3" customWidth="1"/>
    <col min="10501" max="10501" width="14.33203125" style="3" customWidth="1"/>
    <col min="10502" max="10503" width="12.109375" style="3" customWidth="1"/>
    <col min="10504" max="10504" width="8.6640625" style="3" customWidth="1"/>
    <col min="10505" max="10752" width="11.6640625" style="3"/>
    <col min="10753" max="10753" width="11" style="3" customWidth="1"/>
    <col min="10754" max="10754" width="23.6640625" style="3" customWidth="1"/>
    <col min="10755" max="10755" width="12.6640625" style="3" customWidth="1"/>
    <col min="10756" max="10756" width="16.109375" style="3" customWidth="1"/>
    <col min="10757" max="10757" width="14.33203125" style="3" customWidth="1"/>
    <col min="10758" max="10759" width="12.109375" style="3" customWidth="1"/>
    <col min="10760" max="10760" width="8.6640625" style="3" customWidth="1"/>
    <col min="10761" max="11008" width="11.6640625" style="3"/>
    <col min="11009" max="11009" width="11" style="3" customWidth="1"/>
    <col min="11010" max="11010" width="23.6640625" style="3" customWidth="1"/>
    <col min="11011" max="11011" width="12.6640625" style="3" customWidth="1"/>
    <col min="11012" max="11012" width="16.109375" style="3" customWidth="1"/>
    <col min="11013" max="11013" width="14.33203125" style="3" customWidth="1"/>
    <col min="11014" max="11015" width="12.109375" style="3" customWidth="1"/>
    <col min="11016" max="11016" width="8.6640625" style="3" customWidth="1"/>
    <col min="11017" max="11264" width="11.6640625" style="3"/>
    <col min="11265" max="11265" width="11" style="3" customWidth="1"/>
    <col min="11266" max="11266" width="23.6640625" style="3" customWidth="1"/>
    <col min="11267" max="11267" width="12.6640625" style="3" customWidth="1"/>
    <col min="11268" max="11268" width="16.109375" style="3" customWidth="1"/>
    <col min="11269" max="11269" width="14.33203125" style="3" customWidth="1"/>
    <col min="11270" max="11271" width="12.109375" style="3" customWidth="1"/>
    <col min="11272" max="11272" width="8.6640625" style="3" customWidth="1"/>
    <col min="11273" max="11520" width="11.6640625" style="3"/>
    <col min="11521" max="11521" width="11" style="3" customWidth="1"/>
    <col min="11522" max="11522" width="23.6640625" style="3" customWidth="1"/>
    <col min="11523" max="11523" width="12.6640625" style="3" customWidth="1"/>
    <col min="11524" max="11524" width="16.109375" style="3" customWidth="1"/>
    <col min="11525" max="11525" width="14.33203125" style="3" customWidth="1"/>
    <col min="11526" max="11527" width="12.109375" style="3" customWidth="1"/>
    <col min="11528" max="11528" width="8.6640625" style="3" customWidth="1"/>
    <col min="11529" max="11776" width="11.6640625" style="3"/>
    <col min="11777" max="11777" width="11" style="3" customWidth="1"/>
    <col min="11778" max="11778" width="23.6640625" style="3" customWidth="1"/>
    <col min="11779" max="11779" width="12.6640625" style="3" customWidth="1"/>
    <col min="11780" max="11780" width="16.109375" style="3" customWidth="1"/>
    <col min="11781" max="11781" width="14.33203125" style="3" customWidth="1"/>
    <col min="11782" max="11783" width="12.109375" style="3" customWidth="1"/>
    <col min="11784" max="11784" width="8.6640625" style="3" customWidth="1"/>
    <col min="11785" max="12032" width="11.6640625" style="3"/>
    <col min="12033" max="12033" width="11" style="3" customWidth="1"/>
    <col min="12034" max="12034" width="23.6640625" style="3" customWidth="1"/>
    <col min="12035" max="12035" width="12.6640625" style="3" customWidth="1"/>
    <col min="12036" max="12036" width="16.109375" style="3" customWidth="1"/>
    <col min="12037" max="12037" width="14.33203125" style="3" customWidth="1"/>
    <col min="12038" max="12039" width="12.109375" style="3" customWidth="1"/>
    <col min="12040" max="12040" width="8.6640625" style="3" customWidth="1"/>
    <col min="12041" max="12288" width="11.6640625" style="3"/>
    <col min="12289" max="12289" width="11" style="3" customWidth="1"/>
    <col min="12290" max="12290" width="23.6640625" style="3" customWidth="1"/>
    <col min="12291" max="12291" width="12.6640625" style="3" customWidth="1"/>
    <col min="12292" max="12292" width="16.109375" style="3" customWidth="1"/>
    <col min="12293" max="12293" width="14.33203125" style="3" customWidth="1"/>
    <col min="12294" max="12295" width="12.109375" style="3" customWidth="1"/>
    <col min="12296" max="12296" width="8.6640625" style="3" customWidth="1"/>
    <col min="12297" max="12544" width="11.6640625" style="3"/>
    <col min="12545" max="12545" width="11" style="3" customWidth="1"/>
    <col min="12546" max="12546" width="23.6640625" style="3" customWidth="1"/>
    <col min="12547" max="12547" width="12.6640625" style="3" customWidth="1"/>
    <col min="12548" max="12548" width="16.109375" style="3" customWidth="1"/>
    <col min="12549" max="12549" width="14.33203125" style="3" customWidth="1"/>
    <col min="12550" max="12551" width="12.109375" style="3" customWidth="1"/>
    <col min="12552" max="12552" width="8.6640625" style="3" customWidth="1"/>
    <col min="12553" max="12800" width="11.6640625" style="3"/>
    <col min="12801" max="12801" width="11" style="3" customWidth="1"/>
    <col min="12802" max="12802" width="23.6640625" style="3" customWidth="1"/>
    <col min="12803" max="12803" width="12.6640625" style="3" customWidth="1"/>
    <col min="12804" max="12804" width="16.109375" style="3" customWidth="1"/>
    <col min="12805" max="12805" width="14.33203125" style="3" customWidth="1"/>
    <col min="12806" max="12807" width="12.109375" style="3" customWidth="1"/>
    <col min="12808" max="12808" width="8.6640625" style="3" customWidth="1"/>
    <col min="12809" max="13056" width="11.6640625" style="3"/>
    <col min="13057" max="13057" width="11" style="3" customWidth="1"/>
    <col min="13058" max="13058" width="23.6640625" style="3" customWidth="1"/>
    <col min="13059" max="13059" width="12.6640625" style="3" customWidth="1"/>
    <col min="13060" max="13060" width="16.109375" style="3" customWidth="1"/>
    <col min="13061" max="13061" width="14.33203125" style="3" customWidth="1"/>
    <col min="13062" max="13063" width="12.109375" style="3" customWidth="1"/>
    <col min="13064" max="13064" width="8.6640625" style="3" customWidth="1"/>
    <col min="13065" max="13312" width="11.6640625" style="3"/>
    <col min="13313" max="13313" width="11" style="3" customWidth="1"/>
    <col min="13314" max="13314" width="23.6640625" style="3" customWidth="1"/>
    <col min="13315" max="13315" width="12.6640625" style="3" customWidth="1"/>
    <col min="13316" max="13316" width="16.109375" style="3" customWidth="1"/>
    <col min="13317" max="13317" width="14.33203125" style="3" customWidth="1"/>
    <col min="13318" max="13319" width="12.109375" style="3" customWidth="1"/>
    <col min="13320" max="13320" width="8.6640625" style="3" customWidth="1"/>
    <col min="13321" max="13568" width="11.6640625" style="3"/>
    <col min="13569" max="13569" width="11" style="3" customWidth="1"/>
    <col min="13570" max="13570" width="23.6640625" style="3" customWidth="1"/>
    <col min="13571" max="13571" width="12.6640625" style="3" customWidth="1"/>
    <col min="13572" max="13572" width="16.109375" style="3" customWidth="1"/>
    <col min="13573" max="13573" width="14.33203125" style="3" customWidth="1"/>
    <col min="13574" max="13575" width="12.109375" style="3" customWidth="1"/>
    <col min="13576" max="13576" width="8.6640625" style="3" customWidth="1"/>
    <col min="13577" max="13824" width="11.6640625" style="3"/>
    <col min="13825" max="13825" width="11" style="3" customWidth="1"/>
    <col min="13826" max="13826" width="23.6640625" style="3" customWidth="1"/>
    <col min="13827" max="13827" width="12.6640625" style="3" customWidth="1"/>
    <col min="13828" max="13828" width="16.109375" style="3" customWidth="1"/>
    <col min="13829" max="13829" width="14.33203125" style="3" customWidth="1"/>
    <col min="13830" max="13831" width="12.109375" style="3" customWidth="1"/>
    <col min="13832" max="13832" width="8.6640625" style="3" customWidth="1"/>
    <col min="13833" max="14080" width="11.6640625" style="3"/>
    <col min="14081" max="14081" width="11" style="3" customWidth="1"/>
    <col min="14082" max="14082" width="23.6640625" style="3" customWidth="1"/>
    <col min="14083" max="14083" width="12.6640625" style="3" customWidth="1"/>
    <col min="14084" max="14084" width="16.109375" style="3" customWidth="1"/>
    <col min="14085" max="14085" width="14.33203125" style="3" customWidth="1"/>
    <col min="14086" max="14087" width="12.109375" style="3" customWidth="1"/>
    <col min="14088" max="14088" width="8.6640625" style="3" customWidth="1"/>
    <col min="14089" max="14336" width="11.6640625" style="3"/>
    <col min="14337" max="14337" width="11" style="3" customWidth="1"/>
    <col min="14338" max="14338" width="23.6640625" style="3" customWidth="1"/>
    <col min="14339" max="14339" width="12.6640625" style="3" customWidth="1"/>
    <col min="14340" max="14340" width="16.109375" style="3" customWidth="1"/>
    <col min="14341" max="14341" width="14.33203125" style="3" customWidth="1"/>
    <col min="14342" max="14343" width="12.109375" style="3" customWidth="1"/>
    <col min="14344" max="14344" width="8.6640625" style="3" customWidth="1"/>
    <col min="14345" max="14592" width="11.6640625" style="3"/>
    <col min="14593" max="14593" width="11" style="3" customWidth="1"/>
    <col min="14594" max="14594" width="23.6640625" style="3" customWidth="1"/>
    <col min="14595" max="14595" width="12.6640625" style="3" customWidth="1"/>
    <col min="14596" max="14596" width="16.109375" style="3" customWidth="1"/>
    <col min="14597" max="14597" width="14.33203125" style="3" customWidth="1"/>
    <col min="14598" max="14599" width="12.109375" style="3" customWidth="1"/>
    <col min="14600" max="14600" width="8.6640625" style="3" customWidth="1"/>
    <col min="14601" max="14848" width="11.6640625" style="3"/>
    <col min="14849" max="14849" width="11" style="3" customWidth="1"/>
    <col min="14850" max="14850" width="23.6640625" style="3" customWidth="1"/>
    <col min="14851" max="14851" width="12.6640625" style="3" customWidth="1"/>
    <col min="14852" max="14852" width="16.109375" style="3" customWidth="1"/>
    <col min="14853" max="14853" width="14.33203125" style="3" customWidth="1"/>
    <col min="14854" max="14855" width="12.109375" style="3" customWidth="1"/>
    <col min="14856" max="14856" width="8.6640625" style="3" customWidth="1"/>
    <col min="14857" max="15104" width="11.6640625" style="3"/>
    <col min="15105" max="15105" width="11" style="3" customWidth="1"/>
    <col min="15106" max="15106" width="23.6640625" style="3" customWidth="1"/>
    <col min="15107" max="15107" width="12.6640625" style="3" customWidth="1"/>
    <col min="15108" max="15108" width="16.109375" style="3" customWidth="1"/>
    <col min="15109" max="15109" width="14.33203125" style="3" customWidth="1"/>
    <col min="15110" max="15111" width="12.109375" style="3" customWidth="1"/>
    <col min="15112" max="15112" width="8.6640625" style="3" customWidth="1"/>
    <col min="15113" max="15360" width="11.6640625" style="3"/>
    <col min="15361" max="15361" width="11" style="3" customWidth="1"/>
    <col min="15362" max="15362" width="23.6640625" style="3" customWidth="1"/>
    <col min="15363" max="15363" width="12.6640625" style="3" customWidth="1"/>
    <col min="15364" max="15364" width="16.109375" style="3" customWidth="1"/>
    <col min="15365" max="15365" width="14.33203125" style="3" customWidth="1"/>
    <col min="15366" max="15367" width="12.109375" style="3" customWidth="1"/>
    <col min="15368" max="15368" width="8.6640625" style="3" customWidth="1"/>
    <col min="15369" max="15616" width="11.6640625" style="3"/>
    <col min="15617" max="15617" width="11" style="3" customWidth="1"/>
    <col min="15618" max="15618" width="23.6640625" style="3" customWidth="1"/>
    <col min="15619" max="15619" width="12.6640625" style="3" customWidth="1"/>
    <col min="15620" max="15620" width="16.109375" style="3" customWidth="1"/>
    <col min="15621" max="15621" width="14.33203125" style="3" customWidth="1"/>
    <col min="15622" max="15623" width="12.109375" style="3" customWidth="1"/>
    <col min="15624" max="15624" width="8.6640625" style="3" customWidth="1"/>
    <col min="15625" max="15872" width="11.6640625" style="3"/>
    <col min="15873" max="15873" width="11" style="3" customWidth="1"/>
    <col min="15874" max="15874" width="23.6640625" style="3" customWidth="1"/>
    <col min="15875" max="15875" width="12.6640625" style="3" customWidth="1"/>
    <col min="15876" max="15876" width="16.109375" style="3" customWidth="1"/>
    <col min="15877" max="15877" width="14.33203125" style="3" customWidth="1"/>
    <col min="15878" max="15879" width="12.109375" style="3" customWidth="1"/>
    <col min="15880" max="15880" width="8.6640625" style="3" customWidth="1"/>
    <col min="15881" max="16128" width="11.6640625" style="3"/>
    <col min="16129" max="16129" width="11" style="3" customWidth="1"/>
    <col min="16130" max="16130" width="23.6640625" style="3" customWidth="1"/>
    <col min="16131" max="16131" width="12.6640625" style="3" customWidth="1"/>
    <col min="16132" max="16132" width="16.109375" style="3" customWidth="1"/>
    <col min="16133" max="16133" width="14.33203125" style="3" customWidth="1"/>
    <col min="16134" max="16135" width="12.109375" style="3" customWidth="1"/>
    <col min="16136" max="16136" width="8.6640625" style="3" customWidth="1"/>
    <col min="16137" max="16384" width="11.6640625" style="3"/>
  </cols>
  <sheetData>
    <row r="1" spans="1:14" x14ac:dyDescent="0.25">
      <c r="A1" s="1"/>
      <c r="B1" s="2"/>
      <c r="J1" s="4"/>
      <c r="K1" s="4"/>
    </row>
    <row r="2" spans="1:14" x14ac:dyDescent="0.25">
      <c r="A2" s="1"/>
    </row>
    <row r="3" spans="1:14" x14ac:dyDescent="0.25">
      <c r="A3" s="1"/>
      <c r="B3" s="2"/>
      <c r="J3" s="4"/>
      <c r="K3" s="5"/>
    </row>
    <row r="4" spans="1:14" x14ac:dyDescent="0.25">
      <c r="A4" s="1"/>
      <c r="B4" s="5"/>
      <c r="I4" s="6"/>
      <c r="J4" s="6"/>
      <c r="K4" s="6"/>
      <c r="L4" s="7"/>
      <c r="M4" s="6"/>
      <c r="N4" s="6"/>
    </row>
    <row r="5" spans="1:14" x14ac:dyDescent="0.25">
      <c r="A5" s="1"/>
      <c r="B5" s="5"/>
      <c r="I5" s="6"/>
      <c r="J5" s="6"/>
      <c r="K5" s="6"/>
      <c r="L5" s="7"/>
      <c r="M5" s="6"/>
      <c r="N5" s="6"/>
    </row>
    <row r="6" spans="1:14" x14ac:dyDescent="0.25">
      <c r="A6" s="1"/>
      <c r="B6" s="5"/>
      <c r="I6" s="6"/>
      <c r="J6" s="6"/>
      <c r="K6" s="6"/>
      <c r="L6" s="6"/>
      <c r="M6" s="6"/>
      <c r="N6" s="6"/>
    </row>
    <row r="7" spans="1:14" x14ac:dyDescent="0.25">
      <c r="A7" s="1"/>
      <c r="B7" s="5"/>
      <c r="I7" s="6"/>
      <c r="J7" s="6"/>
      <c r="K7" s="6"/>
      <c r="L7" s="7"/>
      <c r="M7" s="6"/>
      <c r="N7" s="6"/>
    </row>
    <row r="8" spans="1:14" ht="24.6" x14ac:dyDescent="0.4">
      <c r="A8" s="1"/>
      <c r="B8" s="81" t="s">
        <v>100</v>
      </c>
      <c r="I8" s="6"/>
      <c r="J8" s="6"/>
      <c r="K8" s="6"/>
      <c r="L8" s="6"/>
      <c r="M8" s="6"/>
      <c r="N8" s="6"/>
    </row>
    <row r="9" spans="1:14" x14ac:dyDescent="0.25">
      <c r="A9" s="1"/>
      <c r="B9" s="5"/>
      <c r="I9" s="6"/>
      <c r="J9" s="6"/>
      <c r="K9" s="6"/>
      <c r="L9" s="6"/>
      <c r="M9" s="6"/>
      <c r="N9" s="6"/>
    </row>
    <row r="10" spans="1:14" x14ac:dyDescent="0.25">
      <c r="A10" s="1"/>
      <c r="B10" s="84" t="s">
        <v>104</v>
      </c>
      <c r="I10" s="8"/>
      <c r="J10" s="8"/>
      <c r="K10" s="8"/>
      <c r="L10" s="6"/>
      <c r="M10" s="6"/>
      <c r="N10" s="6"/>
    </row>
    <row r="11" spans="1:14" x14ac:dyDescent="0.25">
      <c r="A11" s="1"/>
      <c r="B11" s="82" t="s">
        <v>0</v>
      </c>
      <c r="F11" s="5"/>
      <c r="I11" s="9"/>
      <c r="J11" s="9"/>
      <c r="K11" s="9"/>
      <c r="L11" s="6"/>
      <c r="M11" s="6"/>
      <c r="N11" s="6"/>
    </row>
    <row r="12" spans="1:14" x14ac:dyDescent="0.25">
      <c r="A12" s="1"/>
      <c r="B12" s="83" t="s">
        <v>1</v>
      </c>
      <c r="I12" s="10"/>
      <c r="J12" s="10"/>
      <c r="K12" s="10"/>
      <c r="L12" s="7"/>
      <c r="M12" s="6"/>
      <c r="N12" s="6"/>
    </row>
    <row r="13" spans="1:14" x14ac:dyDescent="0.25">
      <c r="A13" s="1"/>
      <c r="B13" s="82" t="s">
        <v>71</v>
      </c>
      <c r="I13" s="6"/>
      <c r="J13" s="6"/>
      <c r="K13" s="6"/>
      <c r="L13" s="7"/>
      <c r="M13" s="6"/>
      <c r="N13" s="6"/>
    </row>
    <row r="14" spans="1:14" x14ac:dyDescent="0.25">
      <c r="A14" s="1"/>
      <c r="B14" s="5" t="s">
        <v>72</v>
      </c>
      <c r="I14" s="6"/>
      <c r="J14" s="11"/>
      <c r="K14" s="6"/>
      <c r="L14" s="7"/>
      <c r="M14" s="6"/>
      <c r="N14" s="6"/>
    </row>
    <row r="15" spans="1:14" ht="13.8" x14ac:dyDescent="0.25">
      <c r="B15" s="12"/>
      <c r="C15" s="13"/>
      <c r="D15" s="13"/>
      <c r="E15" s="13"/>
      <c r="F15" s="13"/>
      <c r="G15" s="13"/>
    </row>
    <row r="16" spans="1:14" ht="13.8" x14ac:dyDescent="0.25">
      <c r="B16" s="15"/>
      <c r="C16" s="13"/>
      <c r="D16" s="13"/>
      <c r="E16" s="13"/>
      <c r="F16" s="13"/>
      <c r="G16" s="13"/>
    </row>
    <row r="17" spans="1:11" ht="13.8" x14ac:dyDescent="0.25">
      <c r="A17" s="16"/>
      <c r="B17" s="17"/>
      <c r="C17" s="17"/>
      <c r="D17" s="17"/>
      <c r="E17" s="17"/>
      <c r="F17" s="17"/>
      <c r="G17" s="17"/>
      <c r="K17" s="5"/>
    </row>
    <row r="18" spans="1:11" ht="13.8" x14ac:dyDescent="0.25">
      <c r="A18" s="13"/>
      <c r="B18" s="13"/>
      <c r="C18" s="13"/>
      <c r="D18" s="18"/>
      <c r="E18" s="19" t="s">
        <v>2</v>
      </c>
      <c r="F18" s="19" t="s">
        <v>3</v>
      </c>
      <c r="G18" s="19" t="s">
        <v>4</v>
      </c>
    </row>
    <row r="19" spans="1:11" ht="13.8" x14ac:dyDescent="0.25">
      <c r="A19" s="20" t="s">
        <v>5</v>
      </c>
      <c r="B19" s="17"/>
      <c r="C19" s="20" t="s">
        <v>6</v>
      </c>
      <c r="D19" s="21" t="s">
        <v>7</v>
      </c>
      <c r="E19" s="21" t="s">
        <v>8</v>
      </c>
      <c r="F19" s="21" t="s">
        <v>9</v>
      </c>
      <c r="G19" s="21" t="s">
        <v>10</v>
      </c>
    </row>
    <row r="20" spans="1:11" ht="13.8" x14ac:dyDescent="0.25">
      <c r="A20" s="15"/>
      <c r="B20" s="13"/>
      <c r="C20" s="13"/>
      <c r="D20" s="13"/>
      <c r="E20" s="13"/>
      <c r="F20" s="13"/>
      <c r="G20" s="13"/>
    </row>
    <row r="21" spans="1:11" ht="13.8" x14ac:dyDescent="0.25">
      <c r="A21" s="12" t="s">
        <v>11</v>
      </c>
      <c r="B21" s="13"/>
      <c r="C21" s="13"/>
      <c r="D21" s="13"/>
      <c r="E21" s="13"/>
      <c r="F21" s="13"/>
      <c r="G21" s="13"/>
    </row>
    <row r="22" spans="1:11" ht="13.8" x14ac:dyDescent="0.25">
      <c r="A22" s="12" t="s">
        <v>12</v>
      </c>
      <c r="B22" s="13"/>
      <c r="C22" s="12" t="s">
        <v>13</v>
      </c>
      <c r="D22" s="93">
        <v>6</v>
      </c>
      <c r="E22" s="93">
        <v>120</v>
      </c>
      <c r="F22" s="23">
        <f>E22*D22</f>
        <v>720</v>
      </c>
      <c r="G22" s="24"/>
      <c r="H22" s="4"/>
    </row>
    <row r="23" spans="1:11" ht="13.8" x14ac:dyDescent="0.25">
      <c r="A23" s="13"/>
      <c r="B23" s="13"/>
      <c r="C23" s="13"/>
      <c r="D23" s="13"/>
      <c r="E23" s="13"/>
      <c r="F23" s="13"/>
      <c r="G23" s="13"/>
    </row>
    <row r="24" spans="1:11" ht="13.8" x14ac:dyDescent="0.25">
      <c r="A24" s="12" t="s">
        <v>14</v>
      </c>
      <c r="B24" s="13"/>
      <c r="C24" s="13"/>
      <c r="D24" s="13"/>
      <c r="E24" s="13"/>
      <c r="F24" s="13"/>
      <c r="G24" s="13"/>
    </row>
    <row r="25" spans="1:11" ht="13.8" x14ac:dyDescent="0.25">
      <c r="A25" s="12" t="s">
        <v>15</v>
      </c>
      <c r="B25" s="13"/>
      <c r="C25" s="12" t="s">
        <v>16</v>
      </c>
      <c r="D25" s="23">
        <v>1</v>
      </c>
      <c r="E25" s="22">
        <v>1</v>
      </c>
      <c r="F25" s="25">
        <f>E25*D25</f>
        <v>1</v>
      </c>
      <c r="G25" s="26"/>
    </row>
    <row r="26" spans="1:11" ht="13.8" x14ac:dyDescent="0.25">
      <c r="A26" s="12" t="s">
        <v>17</v>
      </c>
      <c r="B26" s="13"/>
      <c r="C26" s="13"/>
      <c r="D26" s="13"/>
      <c r="E26" s="13"/>
      <c r="F26" s="13"/>
      <c r="G26" s="13"/>
    </row>
    <row r="27" spans="1:11" ht="13.8" x14ac:dyDescent="0.25">
      <c r="A27" s="12" t="s">
        <v>18</v>
      </c>
      <c r="B27" s="13"/>
      <c r="C27" s="12" t="s">
        <v>19</v>
      </c>
      <c r="D27" s="93">
        <v>300</v>
      </c>
      <c r="E27" s="93">
        <v>0.45</v>
      </c>
      <c r="F27" s="23">
        <f t="shared" ref="F27:F35" si="0">E27*D27</f>
        <v>135</v>
      </c>
      <c r="G27" s="24"/>
      <c r="H27" s="4"/>
    </row>
    <row r="28" spans="1:11" ht="13.8" x14ac:dyDescent="0.25">
      <c r="A28" s="12" t="s">
        <v>20</v>
      </c>
      <c r="B28" s="13"/>
      <c r="C28" s="12" t="s">
        <v>19</v>
      </c>
      <c r="D28" s="93">
        <v>50</v>
      </c>
      <c r="E28" s="93">
        <v>0.4</v>
      </c>
      <c r="F28" s="23">
        <f t="shared" si="0"/>
        <v>20</v>
      </c>
      <c r="G28" s="26"/>
      <c r="H28" s="4"/>
    </row>
    <row r="29" spans="1:11" ht="13.8" x14ac:dyDescent="0.25">
      <c r="A29" s="12" t="s">
        <v>21</v>
      </c>
      <c r="B29" s="13"/>
      <c r="C29" s="12" t="s">
        <v>19</v>
      </c>
      <c r="D29" s="93">
        <v>200</v>
      </c>
      <c r="E29" s="93">
        <v>0.3</v>
      </c>
      <c r="F29" s="23">
        <f t="shared" si="0"/>
        <v>60</v>
      </c>
      <c r="G29" s="26"/>
      <c r="H29" s="4"/>
    </row>
    <row r="30" spans="1:11" ht="13.8" x14ac:dyDescent="0.25">
      <c r="A30" s="12" t="s">
        <v>22</v>
      </c>
      <c r="B30" s="13"/>
      <c r="C30" s="12" t="s">
        <v>16</v>
      </c>
      <c r="D30" s="93">
        <v>2</v>
      </c>
      <c r="E30" s="93">
        <v>6.85</v>
      </c>
      <c r="F30" s="23">
        <f>E30*D30</f>
        <v>13.7</v>
      </c>
      <c r="G30" s="26"/>
      <c r="H30" s="4"/>
    </row>
    <row r="31" spans="1:11" ht="13.8" x14ac:dyDescent="0.25">
      <c r="A31" s="12" t="s">
        <v>23</v>
      </c>
      <c r="B31" s="13"/>
      <c r="C31" s="12" t="s">
        <v>13</v>
      </c>
      <c r="D31" s="93">
        <v>0.33</v>
      </c>
      <c r="E31" s="93">
        <v>40</v>
      </c>
      <c r="F31" s="23">
        <f t="shared" si="0"/>
        <v>13.200000000000001</v>
      </c>
      <c r="G31" s="26"/>
      <c r="H31" s="4"/>
    </row>
    <row r="32" spans="1:11" ht="13.8" x14ac:dyDescent="0.25">
      <c r="A32" s="14" t="s">
        <v>24</v>
      </c>
      <c r="B32" s="13"/>
      <c r="C32" s="12" t="s">
        <v>25</v>
      </c>
      <c r="D32" s="23">
        <f>D91+D92</f>
        <v>5.7964500000000001</v>
      </c>
      <c r="E32" s="93">
        <v>12.5</v>
      </c>
      <c r="F32" s="23">
        <f t="shared" si="0"/>
        <v>72.455624999999998</v>
      </c>
      <c r="G32" s="26"/>
      <c r="H32" s="4"/>
    </row>
    <row r="33" spans="1:8" ht="13.8" x14ac:dyDescent="0.25">
      <c r="A33" s="12" t="s">
        <v>26</v>
      </c>
      <c r="B33" s="13"/>
      <c r="C33" s="12" t="s">
        <v>16</v>
      </c>
      <c r="D33" s="23">
        <v>1</v>
      </c>
      <c r="E33" s="93">
        <v>22</v>
      </c>
      <c r="F33" s="25">
        <f t="shared" si="0"/>
        <v>22</v>
      </c>
      <c r="G33" s="26"/>
      <c r="H33" s="4"/>
    </row>
    <row r="34" spans="1:8" ht="13.8" x14ac:dyDescent="0.25">
      <c r="A34" s="12" t="s">
        <v>27</v>
      </c>
      <c r="B34" s="13"/>
      <c r="C34" s="12" t="s">
        <v>16</v>
      </c>
      <c r="D34" s="23">
        <v>1</v>
      </c>
      <c r="E34" s="23">
        <f>F91</f>
        <v>43.819999999999993</v>
      </c>
      <c r="F34" s="23">
        <f t="shared" si="0"/>
        <v>43.819999999999993</v>
      </c>
      <c r="G34" s="26"/>
      <c r="H34" s="4"/>
    </row>
    <row r="35" spans="1:8" ht="14.4" thickBot="1" x14ac:dyDescent="0.3">
      <c r="A35" s="12" t="s">
        <v>28</v>
      </c>
      <c r="B35" s="13"/>
      <c r="C35" s="12" t="s">
        <v>29</v>
      </c>
      <c r="D35" s="23">
        <f>SUM(F27:F34)*3/12</f>
        <v>95.043906250000006</v>
      </c>
      <c r="E35" s="94">
        <v>5.7500000000000002E-2</v>
      </c>
      <c r="F35" s="27">
        <f t="shared" si="0"/>
        <v>5.4650246093750008</v>
      </c>
      <c r="G35" s="27"/>
      <c r="H35" s="4"/>
    </row>
    <row r="36" spans="1:8" ht="13.8" x14ac:dyDescent="0.25">
      <c r="A36" s="13"/>
      <c r="B36" s="13"/>
      <c r="C36" s="13"/>
      <c r="D36" s="13"/>
      <c r="E36" s="13"/>
      <c r="F36" s="12"/>
      <c r="G36" s="12"/>
      <c r="H36" s="4"/>
    </row>
    <row r="37" spans="1:8" ht="13.8" x14ac:dyDescent="0.25">
      <c r="A37" s="12" t="s">
        <v>30</v>
      </c>
      <c r="B37" s="13"/>
      <c r="C37" s="13"/>
      <c r="D37" s="13"/>
      <c r="E37" s="13"/>
      <c r="F37" s="23">
        <f>SUM(F25:F35)</f>
        <v>386.64064960937498</v>
      </c>
      <c r="G37" s="24"/>
      <c r="H37" s="4"/>
    </row>
    <row r="38" spans="1:8" ht="13.8" x14ac:dyDescent="0.25">
      <c r="A38" s="13"/>
      <c r="B38" s="13"/>
      <c r="C38" s="13"/>
      <c r="D38" s="13"/>
      <c r="E38" s="13"/>
      <c r="F38" s="13"/>
      <c r="G38" s="13"/>
    </row>
    <row r="39" spans="1:8" ht="13.8" x14ac:dyDescent="0.25">
      <c r="A39" s="28" t="s">
        <v>31</v>
      </c>
      <c r="B39" s="29"/>
      <c r="C39" s="29"/>
      <c r="D39" s="29"/>
      <c r="E39" s="29"/>
      <c r="F39" s="26">
        <f>F22-F37</f>
        <v>333.35935039062502</v>
      </c>
      <c r="G39" s="26"/>
      <c r="H39" s="4"/>
    </row>
    <row r="40" spans="1:8" ht="13.8" x14ac:dyDescent="0.25">
      <c r="A40" s="13"/>
      <c r="B40" s="13"/>
      <c r="C40" s="13"/>
      <c r="D40" s="13"/>
      <c r="E40" s="13"/>
      <c r="F40" s="13"/>
      <c r="G40" s="13"/>
    </row>
    <row r="41" spans="1:8" ht="13.8" x14ac:dyDescent="0.25">
      <c r="A41" s="12" t="s">
        <v>32</v>
      </c>
      <c r="B41" s="13"/>
      <c r="C41" s="13"/>
      <c r="D41" s="13"/>
      <c r="E41" s="13"/>
      <c r="F41" s="13"/>
      <c r="G41" s="13"/>
    </row>
    <row r="42" spans="1:8" ht="13.8" x14ac:dyDescent="0.25">
      <c r="A42" s="12" t="s">
        <v>27</v>
      </c>
      <c r="B42" s="13"/>
      <c r="C42" s="12" t="s">
        <v>16</v>
      </c>
      <c r="D42" s="23">
        <v>1</v>
      </c>
      <c r="E42" s="23">
        <f>G91</f>
        <v>47.48</v>
      </c>
      <c r="F42" s="25">
        <f>E42*D42</f>
        <v>47.48</v>
      </c>
      <c r="G42" s="24"/>
      <c r="H42" s="4"/>
    </row>
    <row r="43" spans="1:8" ht="13.8" x14ac:dyDescent="0.25">
      <c r="A43" s="12" t="s">
        <v>33</v>
      </c>
      <c r="B43" s="13"/>
      <c r="C43" s="12" t="s">
        <v>29</v>
      </c>
      <c r="D43" s="30">
        <v>368.59</v>
      </c>
      <c r="E43" s="22">
        <v>0.1</v>
      </c>
      <c r="F43" s="25">
        <f>E43*D43</f>
        <v>36.859000000000002</v>
      </c>
      <c r="G43" s="24"/>
      <c r="H43" s="4"/>
    </row>
    <row r="44" spans="1:8" ht="14.4" thickBot="1" x14ac:dyDescent="0.3">
      <c r="A44" s="12" t="s">
        <v>34</v>
      </c>
      <c r="B44" s="13"/>
      <c r="C44" s="12" t="s">
        <v>29</v>
      </c>
      <c r="D44" s="23">
        <f>F37</f>
        <v>386.64064960937498</v>
      </c>
      <c r="E44" s="95">
        <v>0.08</v>
      </c>
      <c r="F44" s="27">
        <f>E44*D44</f>
        <v>30.931251968749997</v>
      </c>
      <c r="G44" s="27"/>
      <c r="H44" s="4"/>
    </row>
    <row r="45" spans="1:8" ht="13.8" x14ac:dyDescent="0.25">
      <c r="A45" s="13"/>
      <c r="B45" s="13"/>
      <c r="C45" s="13"/>
      <c r="D45" s="13"/>
      <c r="E45" s="13"/>
      <c r="F45" s="12"/>
      <c r="G45" s="12"/>
      <c r="H45" s="4"/>
    </row>
    <row r="46" spans="1:8" ht="13.8" x14ac:dyDescent="0.25">
      <c r="A46" s="12" t="s">
        <v>35</v>
      </c>
      <c r="B46" s="13"/>
      <c r="C46" s="13"/>
      <c r="D46" s="13"/>
      <c r="E46" s="13"/>
      <c r="F46" s="23">
        <f>SUM(F42:F44)</f>
        <v>115.27025196874999</v>
      </c>
      <c r="G46" s="24"/>
      <c r="H46" s="4"/>
    </row>
    <row r="47" spans="1:8" ht="13.8" x14ac:dyDescent="0.25">
      <c r="A47" s="13"/>
      <c r="B47" s="13"/>
      <c r="C47" s="13"/>
      <c r="D47" s="13"/>
      <c r="E47" s="13"/>
      <c r="F47" s="13"/>
      <c r="G47" s="13"/>
    </row>
    <row r="48" spans="1:8" ht="13.8" x14ac:dyDescent="0.25">
      <c r="A48" s="12"/>
      <c r="B48" s="13"/>
      <c r="C48" s="13"/>
      <c r="D48" s="13"/>
      <c r="E48" s="13"/>
      <c r="F48" s="13"/>
      <c r="G48" s="13"/>
    </row>
    <row r="49" spans="1:8" ht="13.8" x14ac:dyDescent="0.25">
      <c r="A49" s="31" t="s">
        <v>36</v>
      </c>
      <c r="B49" s="17"/>
      <c r="C49" s="17"/>
      <c r="D49" s="17"/>
      <c r="E49" s="17"/>
      <c r="F49" s="24">
        <f>F37+F46</f>
        <v>501.91090157812494</v>
      </c>
      <c r="G49" s="24"/>
      <c r="H49" s="4"/>
    </row>
    <row r="50" spans="1:8" ht="13.8" x14ac:dyDescent="0.25">
      <c r="A50" s="13"/>
      <c r="B50" s="13"/>
      <c r="C50" s="13"/>
      <c r="D50" s="13"/>
      <c r="E50" s="13"/>
      <c r="F50" s="13"/>
      <c r="G50" s="13"/>
    </row>
    <row r="51" spans="1:8" ht="13.8" x14ac:dyDescent="0.25">
      <c r="A51" s="31" t="s">
        <v>37</v>
      </c>
      <c r="B51" s="17"/>
      <c r="C51" s="17"/>
      <c r="D51" s="17"/>
      <c r="E51" s="17"/>
      <c r="F51" s="24">
        <f>F22-F49</f>
        <v>218.08909842187506</v>
      </c>
      <c r="G51" s="24"/>
      <c r="H51" s="4"/>
    </row>
    <row r="52" spans="1:8" ht="13.8" x14ac:dyDescent="0.25">
      <c r="A52" s="32"/>
      <c r="B52" s="33"/>
      <c r="C52" s="33"/>
      <c r="D52" s="33"/>
      <c r="E52" s="33"/>
      <c r="F52" s="25"/>
      <c r="G52" s="25"/>
      <c r="H52" s="4"/>
    </row>
    <row r="53" spans="1:8" ht="14.4" thickBot="1" x14ac:dyDescent="0.3">
      <c r="A53" s="34" t="s">
        <v>38</v>
      </c>
      <c r="B53" s="35"/>
      <c r="C53" s="35"/>
      <c r="D53" s="35"/>
      <c r="E53" s="35"/>
      <c r="F53" s="36">
        <f>F49/D22</f>
        <v>83.651816929687485</v>
      </c>
      <c r="G53" s="36"/>
      <c r="H53" s="4"/>
    </row>
    <row r="54" spans="1:8" ht="14.4" thickTop="1" x14ac:dyDescent="0.25">
      <c r="A54" s="37"/>
      <c r="B54" s="33"/>
      <c r="C54" s="33"/>
      <c r="D54" s="33"/>
      <c r="E54" s="33"/>
      <c r="F54" s="25"/>
      <c r="G54" s="25"/>
      <c r="H54" s="4"/>
    </row>
    <row r="55" spans="1:8" ht="13.8" x14ac:dyDescent="0.25">
      <c r="A55" s="14" t="s">
        <v>86</v>
      </c>
      <c r="B55" s="13"/>
      <c r="C55" s="13"/>
      <c r="D55" s="13"/>
      <c r="E55" s="13"/>
      <c r="F55" s="13"/>
      <c r="G55" s="13"/>
    </row>
    <row r="56" spans="1:8" ht="13.8" x14ac:dyDescent="0.25">
      <c r="A56" s="38" t="s">
        <v>87</v>
      </c>
      <c r="B56" s="39"/>
      <c r="C56" s="39"/>
      <c r="D56" s="39"/>
      <c r="E56" s="39"/>
      <c r="F56" s="39"/>
      <c r="G56" s="39"/>
    </row>
    <row r="57" spans="1:8" ht="13.8" x14ac:dyDescent="0.25">
      <c r="A57" s="38" t="s">
        <v>88</v>
      </c>
      <c r="B57" s="39"/>
      <c r="C57" s="39"/>
      <c r="D57" s="39"/>
      <c r="E57" s="39"/>
      <c r="F57" s="39"/>
      <c r="G57" s="39"/>
    </row>
    <row r="58" spans="1:8" ht="13.8" x14ac:dyDescent="0.25">
      <c r="A58" s="40" t="s">
        <v>89</v>
      </c>
      <c r="B58" s="39"/>
      <c r="C58" s="39"/>
      <c r="D58" s="39"/>
      <c r="E58" s="39"/>
      <c r="F58" s="39"/>
      <c r="G58" s="39"/>
    </row>
    <row r="59" spans="1:8" ht="13.8" x14ac:dyDescent="0.25">
      <c r="A59" s="14" t="s">
        <v>90</v>
      </c>
      <c r="B59" s="13"/>
      <c r="C59" s="13"/>
      <c r="D59" s="13"/>
      <c r="E59" s="13"/>
      <c r="F59" s="13"/>
      <c r="G59" s="13"/>
    </row>
    <row r="60" spans="1:8" ht="13.8" hidden="1" x14ac:dyDescent="0.25">
      <c r="A60" s="14" t="s">
        <v>91</v>
      </c>
      <c r="B60" s="13"/>
      <c r="C60" s="13"/>
      <c r="D60" s="13"/>
      <c r="E60" s="13"/>
      <c r="F60" s="13"/>
      <c r="G60" s="13"/>
    </row>
    <row r="61" spans="1:8" ht="13.8" hidden="1" x14ac:dyDescent="0.25">
      <c r="A61" s="14" t="s">
        <v>92</v>
      </c>
      <c r="B61" s="13"/>
      <c r="C61" s="13"/>
      <c r="D61" s="13"/>
      <c r="E61" s="13"/>
      <c r="F61" s="13"/>
      <c r="G61" s="13"/>
    </row>
    <row r="62" spans="1:8" ht="13.8" x14ac:dyDescent="0.25">
      <c r="A62" s="14"/>
      <c r="B62" s="13"/>
      <c r="C62" s="13"/>
      <c r="D62" s="13"/>
      <c r="E62" s="13"/>
      <c r="F62" s="13"/>
      <c r="G62" s="13"/>
    </row>
    <row r="63" spans="1:8" ht="13.8" x14ac:dyDescent="0.25">
      <c r="A63" s="41"/>
      <c r="B63" s="41"/>
      <c r="C63" s="41"/>
      <c r="D63" s="41"/>
      <c r="E63" s="41"/>
      <c r="F63" s="41"/>
      <c r="G63" s="41"/>
    </row>
    <row r="64" spans="1:8" ht="13.8" x14ac:dyDescent="0.25">
      <c r="A64" s="90" t="s">
        <v>93</v>
      </c>
      <c r="B64" s="41"/>
      <c r="C64" s="41"/>
      <c r="D64" s="41"/>
      <c r="E64" s="41"/>
      <c r="F64" s="41"/>
      <c r="G64" s="41"/>
    </row>
    <row r="65" spans="1:30" ht="13.8" x14ac:dyDescent="0.25">
      <c r="A65" s="41"/>
      <c r="B65" s="41"/>
      <c r="C65" s="41"/>
      <c r="D65" s="41"/>
      <c r="E65" s="41"/>
      <c r="F65" s="41"/>
      <c r="G65" s="41"/>
    </row>
    <row r="66" spans="1:30" ht="13.8" x14ac:dyDescent="0.25">
      <c r="A66" s="42" t="s">
        <v>105</v>
      </c>
      <c r="B66" s="41"/>
      <c r="C66" s="41"/>
      <c r="E66" s="90" t="str">
        <f>B13</f>
        <v>ALABAMA, 2018</v>
      </c>
      <c r="F66" s="41"/>
      <c r="G66" s="41"/>
    </row>
    <row r="67" spans="1:30" ht="13.8" x14ac:dyDescent="0.25">
      <c r="A67" s="41"/>
      <c r="B67" s="41"/>
      <c r="C67" s="41"/>
      <c r="D67" s="41"/>
      <c r="E67" s="41"/>
      <c r="F67" s="41"/>
      <c r="G67" s="41"/>
    </row>
    <row r="68" spans="1:30" ht="13.8" x14ac:dyDescent="0.25">
      <c r="A68" s="89" t="s">
        <v>94</v>
      </c>
      <c r="B68" s="43"/>
      <c r="C68" s="43"/>
      <c r="D68" s="43"/>
      <c r="E68" s="43"/>
      <c r="F68" s="43"/>
      <c r="G68" s="43"/>
    </row>
    <row r="69" spans="1:30" ht="13.8" x14ac:dyDescent="0.25">
      <c r="A69" s="41"/>
      <c r="B69" s="41"/>
      <c r="C69" s="41"/>
      <c r="D69" s="41"/>
      <c r="E69" s="41"/>
      <c r="F69" s="41"/>
      <c r="G69" s="41"/>
    </row>
    <row r="70" spans="1:30" ht="13.8" x14ac:dyDescent="0.25">
      <c r="A70" s="42" t="s">
        <v>39</v>
      </c>
      <c r="B70" s="41"/>
      <c r="C70" s="42" t="s">
        <v>40</v>
      </c>
      <c r="D70" s="44" t="s">
        <v>41</v>
      </c>
      <c r="E70" s="44" t="s">
        <v>42</v>
      </c>
      <c r="F70" s="44" t="s">
        <v>43</v>
      </c>
      <c r="G70" s="44" t="s">
        <v>44</v>
      </c>
      <c r="H70" s="88">
        <v>1.1000000000000001</v>
      </c>
      <c r="I70" s="85" t="s">
        <v>45</v>
      </c>
      <c r="AC70" s="46">
        <v>1.0663762232760343</v>
      </c>
    </row>
    <row r="71" spans="1:30" ht="13.8" x14ac:dyDescent="0.25">
      <c r="A71" s="43"/>
      <c r="B71" s="43"/>
      <c r="C71" s="47" t="s">
        <v>46</v>
      </c>
      <c r="D71" s="48" t="s">
        <v>47</v>
      </c>
      <c r="E71" s="48" t="s">
        <v>47</v>
      </c>
      <c r="F71" s="48" t="s">
        <v>48</v>
      </c>
      <c r="G71" s="48" t="s">
        <v>48</v>
      </c>
      <c r="H71" s="88">
        <v>1.25</v>
      </c>
      <c r="I71" s="85" t="s">
        <v>49</v>
      </c>
      <c r="AC71" s="49">
        <v>1.74</v>
      </c>
      <c r="AD71" s="49">
        <v>1.02</v>
      </c>
    </row>
    <row r="72" spans="1:30" ht="13.8" x14ac:dyDescent="0.25">
      <c r="A72" s="41"/>
      <c r="B72" s="41"/>
      <c r="C72" s="41"/>
      <c r="D72" s="50" t="s">
        <v>50</v>
      </c>
      <c r="E72" s="41"/>
      <c r="F72" s="41"/>
      <c r="G72" s="41"/>
      <c r="AC72" s="49">
        <v>6.92</v>
      </c>
      <c r="AD72" s="49">
        <v>8.24</v>
      </c>
    </row>
    <row r="73" spans="1:30" ht="13.8" x14ac:dyDescent="0.25">
      <c r="A73" s="41"/>
      <c r="B73" s="41"/>
      <c r="C73" s="41"/>
      <c r="D73" s="50"/>
      <c r="E73" s="41"/>
      <c r="F73" s="41"/>
      <c r="G73" s="41"/>
      <c r="AC73" s="49">
        <v>2.68</v>
      </c>
      <c r="AD73" s="49">
        <v>2.12</v>
      </c>
    </row>
    <row r="74" spans="1:30" x14ac:dyDescent="0.25">
      <c r="A74" s="85" t="s">
        <v>73</v>
      </c>
      <c r="C74" s="45">
        <v>1</v>
      </c>
      <c r="D74" s="51">
        <f t="shared" ref="D74:D82" si="1">+E74*$H$70</f>
        <v>6.8200000000000011E-2</v>
      </c>
      <c r="E74" s="86">
        <v>6.2E-2</v>
      </c>
      <c r="F74" s="87">
        <v>0.83</v>
      </c>
      <c r="G74" s="87">
        <v>0.86</v>
      </c>
      <c r="H74" s="51">
        <f>+D74*C74</f>
        <v>6.8200000000000011E-2</v>
      </c>
      <c r="I74" s="51">
        <f>+E74*C74</f>
        <v>6.2E-2</v>
      </c>
      <c r="J74" s="51">
        <f>+F74*C74</f>
        <v>0.83</v>
      </c>
      <c r="K74" s="51">
        <f>+G74*C74</f>
        <v>0.86</v>
      </c>
      <c r="L74" s="85" t="s">
        <v>73</v>
      </c>
      <c r="AC74" s="49">
        <v>6.82</v>
      </c>
      <c r="AD74" s="49">
        <v>11.57</v>
      </c>
    </row>
    <row r="75" spans="1:30" x14ac:dyDescent="0.25">
      <c r="A75" s="85" t="s">
        <v>74</v>
      </c>
      <c r="C75" s="45">
        <v>1</v>
      </c>
      <c r="D75" s="51">
        <f t="shared" si="1"/>
        <v>0.28270000000000001</v>
      </c>
      <c r="E75" s="86">
        <v>0.25700000000000001</v>
      </c>
      <c r="F75" s="87">
        <v>3.7</v>
      </c>
      <c r="G75" s="87">
        <v>3.64</v>
      </c>
      <c r="H75" s="51">
        <f t="shared" ref="H75:H89" si="2">+D75*C75</f>
        <v>0.28270000000000001</v>
      </c>
      <c r="I75" s="51">
        <f t="shared" ref="I75:I89" si="3">+E75*C75</f>
        <v>0.25700000000000001</v>
      </c>
      <c r="J75" s="51">
        <f t="shared" ref="J75:J89" si="4">+F75*C75</f>
        <v>3.7</v>
      </c>
      <c r="K75" s="51">
        <f t="shared" ref="K75:K89" si="5">+G75*C75</f>
        <v>3.64</v>
      </c>
      <c r="L75" s="85" t="s">
        <v>74</v>
      </c>
      <c r="AC75" s="49">
        <v>3.21</v>
      </c>
      <c r="AD75" s="49">
        <v>2.9</v>
      </c>
    </row>
    <row r="76" spans="1:30" x14ac:dyDescent="0.25">
      <c r="A76" s="85" t="s">
        <v>76</v>
      </c>
      <c r="C76" s="45">
        <v>1</v>
      </c>
      <c r="D76" s="51">
        <f t="shared" si="1"/>
        <v>0.11110000000000002</v>
      </c>
      <c r="E76" s="86">
        <v>0.10100000000000001</v>
      </c>
      <c r="F76" s="87">
        <v>1.54</v>
      </c>
      <c r="G76" s="87">
        <v>1.7</v>
      </c>
      <c r="H76" s="51">
        <f>+D76*C76</f>
        <v>0.11110000000000002</v>
      </c>
      <c r="I76" s="51">
        <f t="shared" si="3"/>
        <v>0.10100000000000001</v>
      </c>
      <c r="J76" s="51">
        <f t="shared" si="4"/>
        <v>1.54</v>
      </c>
      <c r="K76" s="51">
        <f t="shared" si="5"/>
        <v>1.7</v>
      </c>
      <c r="L76" s="85" t="s">
        <v>76</v>
      </c>
      <c r="AC76" s="49"/>
      <c r="AD76" s="49"/>
    </row>
    <row r="77" spans="1:30" x14ac:dyDescent="0.25">
      <c r="A77" s="85" t="s">
        <v>75</v>
      </c>
      <c r="C77" s="45">
        <v>1</v>
      </c>
      <c r="D77" s="51">
        <f t="shared" si="1"/>
        <v>0.11110000000000002</v>
      </c>
      <c r="E77" s="86">
        <v>0.10100000000000001</v>
      </c>
      <c r="F77" s="87">
        <v>1.04</v>
      </c>
      <c r="G77" s="87">
        <v>1.05</v>
      </c>
      <c r="H77" s="51">
        <f>+D77*C77</f>
        <v>0.11110000000000002</v>
      </c>
      <c r="I77" s="51">
        <f t="shared" si="3"/>
        <v>0.10100000000000001</v>
      </c>
      <c r="J77" s="51">
        <f t="shared" si="4"/>
        <v>1.04</v>
      </c>
      <c r="K77" s="51">
        <f t="shared" si="5"/>
        <v>1.05</v>
      </c>
      <c r="L77" s="85" t="s">
        <v>75</v>
      </c>
      <c r="AC77" s="45">
        <v>3.1</v>
      </c>
      <c r="AD77" s="45">
        <v>4.25</v>
      </c>
    </row>
    <row r="78" spans="1:30" x14ac:dyDescent="0.25">
      <c r="A78" s="85" t="s">
        <v>101</v>
      </c>
      <c r="C78" s="45">
        <v>1</v>
      </c>
      <c r="D78" s="51">
        <f t="shared" si="1"/>
        <v>0.2321</v>
      </c>
      <c r="E78" s="86">
        <v>0.21099999999999999</v>
      </c>
      <c r="F78" s="87">
        <v>7.27</v>
      </c>
      <c r="G78" s="87">
        <v>8.4</v>
      </c>
      <c r="H78" s="51">
        <f t="shared" si="2"/>
        <v>0.2321</v>
      </c>
      <c r="I78" s="51">
        <f t="shared" si="3"/>
        <v>0.21099999999999999</v>
      </c>
      <c r="J78" s="51">
        <f t="shared" si="4"/>
        <v>7.27</v>
      </c>
      <c r="K78" s="51">
        <f t="shared" si="5"/>
        <v>8.4</v>
      </c>
      <c r="L78" s="85" t="s">
        <v>101</v>
      </c>
      <c r="AC78" s="49">
        <v>6.92</v>
      </c>
      <c r="AD78" s="49">
        <v>8.24</v>
      </c>
    </row>
    <row r="79" spans="1:30" x14ac:dyDescent="0.25">
      <c r="A79" s="85" t="s">
        <v>77</v>
      </c>
      <c r="C79" s="45">
        <v>1</v>
      </c>
      <c r="D79" s="51">
        <f t="shared" si="1"/>
        <v>9.9000000000000005E-2</v>
      </c>
      <c r="E79" s="88">
        <v>0.09</v>
      </c>
      <c r="F79" s="87">
        <v>0.78</v>
      </c>
      <c r="G79" s="87">
        <v>0.75</v>
      </c>
      <c r="H79" s="51">
        <f t="shared" si="2"/>
        <v>9.9000000000000005E-2</v>
      </c>
      <c r="I79" s="51">
        <f t="shared" si="3"/>
        <v>0.09</v>
      </c>
      <c r="J79" s="51">
        <f t="shared" si="4"/>
        <v>0.78</v>
      </c>
      <c r="K79" s="51">
        <f t="shared" si="5"/>
        <v>0.75</v>
      </c>
      <c r="L79" s="85" t="s">
        <v>77</v>
      </c>
      <c r="AC79" s="49">
        <v>6.82</v>
      </c>
      <c r="AD79" s="49">
        <v>11.57</v>
      </c>
    </row>
    <row r="80" spans="1:30" x14ac:dyDescent="0.25">
      <c r="A80" s="85" t="s">
        <v>78</v>
      </c>
      <c r="C80" s="45">
        <v>1</v>
      </c>
      <c r="D80" s="51">
        <f t="shared" si="1"/>
        <v>0.28600000000000003</v>
      </c>
      <c r="E80" s="86">
        <v>0.26</v>
      </c>
      <c r="F80" s="87">
        <v>3.7</v>
      </c>
      <c r="G80" s="87">
        <v>3.64</v>
      </c>
      <c r="H80" s="51">
        <f t="shared" si="2"/>
        <v>0.28600000000000003</v>
      </c>
      <c r="I80" s="51">
        <f t="shared" si="3"/>
        <v>0.26</v>
      </c>
      <c r="J80" s="51">
        <f t="shared" si="4"/>
        <v>3.7</v>
      </c>
      <c r="K80" s="51">
        <f t="shared" si="5"/>
        <v>3.64</v>
      </c>
      <c r="L80" s="85" t="s">
        <v>78</v>
      </c>
      <c r="AC80" s="49">
        <v>3.21</v>
      </c>
      <c r="AD80" s="49">
        <v>2.9</v>
      </c>
    </row>
    <row r="81" spans="1:30" x14ac:dyDescent="0.25">
      <c r="A81" s="85" t="s">
        <v>79</v>
      </c>
      <c r="C81" s="45">
        <v>1</v>
      </c>
      <c r="D81" s="51">
        <f t="shared" si="1"/>
        <v>0.11000000000000001</v>
      </c>
      <c r="E81" s="86">
        <v>0.1</v>
      </c>
      <c r="F81" s="87">
        <v>1.54</v>
      </c>
      <c r="G81" s="87">
        <v>1.7</v>
      </c>
      <c r="H81" s="51">
        <f t="shared" si="2"/>
        <v>0.11000000000000001</v>
      </c>
      <c r="I81" s="51">
        <f t="shared" si="3"/>
        <v>0.1</v>
      </c>
      <c r="J81" s="51">
        <f t="shared" si="4"/>
        <v>1.54</v>
      </c>
      <c r="K81" s="51">
        <f t="shared" si="5"/>
        <v>1.7</v>
      </c>
      <c r="L81" s="85" t="s">
        <v>79</v>
      </c>
      <c r="AC81" s="45">
        <v>3.1</v>
      </c>
      <c r="AD81" s="45">
        <v>4.25</v>
      </c>
    </row>
    <row r="82" spans="1:30" x14ac:dyDescent="0.25">
      <c r="A82" s="85" t="s">
        <v>80</v>
      </c>
      <c r="C82" s="45">
        <v>1</v>
      </c>
      <c r="D82" s="51">
        <f t="shared" si="1"/>
        <v>0.11000000000000001</v>
      </c>
      <c r="E82" s="86">
        <v>0.1</v>
      </c>
      <c r="F82" s="87">
        <v>1.04</v>
      </c>
      <c r="G82" s="87">
        <v>1.05</v>
      </c>
      <c r="H82" s="51">
        <f t="shared" si="2"/>
        <v>0.11000000000000001</v>
      </c>
      <c r="I82" s="51">
        <f t="shared" si="3"/>
        <v>0.1</v>
      </c>
      <c r="J82" s="51">
        <f t="shared" si="4"/>
        <v>1.04</v>
      </c>
      <c r="K82" s="51">
        <f t="shared" si="5"/>
        <v>1.05</v>
      </c>
      <c r="L82" s="85" t="s">
        <v>80</v>
      </c>
      <c r="AC82" s="45"/>
      <c r="AD82" s="45"/>
    </row>
    <row r="83" spans="1:30" x14ac:dyDescent="0.25">
      <c r="A83" s="85" t="s">
        <v>102</v>
      </c>
      <c r="C83" s="45">
        <v>1</v>
      </c>
      <c r="D83" s="51">
        <f t="shared" ref="D83:D87" si="6">+E83*$H$70</f>
        <v>0.23100000000000001</v>
      </c>
      <c r="E83" s="86">
        <v>0.21</v>
      </c>
      <c r="F83" s="87">
        <v>7.27</v>
      </c>
      <c r="G83" s="87">
        <v>8.4</v>
      </c>
      <c r="H83" s="51">
        <f t="shared" si="2"/>
        <v>0.23100000000000001</v>
      </c>
      <c r="I83" s="51">
        <f t="shared" si="3"/>
        <v>0.21</v>
      </c>
      <c r="J83" s="51">
        <f t="shared" si="4"/>
        <v>7.27</v>
      </c>
      <c r="K83" s="51">
        <f t="shared" si="5"/>
        <v>8.4</v>
      </c>
      <c r="L83" s="85" t="s">
        <v>102</v>
      </c>
      <c r="AC83" s="49">
        <v>6.92</v>
      </c>
      <c r="AD83" s="49">
        <v>8.24</v>
      </c>
    </row>
    <row r="84" spans="1:30" x14ac:dyDescent="0.25">
      <c r="A84" s="85" t="s">
        <v>81</v>
      </c>
      <c r="C84" s="45">
        <v>1</v>
      </c>
      <c r="D84" s="51">
        <f t="shared" si="6"/>
        <v>9.9000000000000005E-2</v>
      </c>
      <c r="E84" s="88">
        <v>0.09</v>
      </c>
      <c r="F84" s="87">
        <v>0.78</v>
      </c>
      <c r="G84" s="87">
        <v>0.75</v>
      </c>
      <c r="H84" s="51">
        <f t="shared" si="2"/>
        <v>9.9000000000000005E-2</v>
      </c>
      <c r="I84" s="51">
        <f t="shared" si="3"/>
        <v>0.09</v>
      </c>
      <c r="J84" s="51">
        <f t="shared" si="4"/>
        <v>0.78</v>
      </c>
      <c r="K84" s="51">
        <f t="shared" si="5"/>
        <v>0.75</v>
      </c>
      <c r="L84" s="85" t="s">
        <v>81</v>
      </c>
      <c r="AC84" s="49">
        <v>6.82</v>
      </c>
      <c r="AD84" s="49">
        <v>11.57</v>
      </c>
    </row>
    <row r="85" spans="1:30" x14ac:dyDescent="0.25">
      <c r="A85" s="85" t="s">
        <v>82</v>
      </c>
      <c r="C85" s="45">
        <v>1</v>
      </c>
      <c r="D85" s="51">
        <f t="shared" si="6"/>
        <v>0.28600000000000003</v>
      </c>
      <c r="E85" s="86">
        <v>0.26</v>
      </c>
      <c r="F85" s="87">
        <v>3.7</v>
      </c>
      <c r="G85" s="87">
        <v>3.64</v>
      </c>
      <c r="H85" s="51">
        <f t="shared" si="2"/>
        <v>0.28600000000000003</v>
      </c>
      <c r="I85" s="51">
        <f t="shared" si="3"/>
        <v>0.26</v>
      </c>
      <c r="J85" s="51">
        <f t="shared" si="4"/>
        <v>3.7</v>
      </c>
      <c r="K85" s="51">
        <f t="shared" si="5"/>
        <v>3.64</v>
      </c>
      <c r="L85" s="85" t="s">
        <v>82</v>
      </c>
      <c r="AC85" s="49">
        <v>3.21</v>
      </c>
      <c r="AD85" s="49">
        <v>2.9</v>
      </c>
    </row>
    <row r="86" spans="1:30" x14ac:dyDescent="0.25">
      <c r="A86" s="85" t="s">
        <v>83</v>
      </c>
      <c r="C86" s="45">
        <v>1</v>
      </c>
      <c r="D86" s="51">
        <f t="shared" si="6"/>
        <v>0.11000000000000001</v>
      </c>
      <c r="E86" s="86">
        <v>0.1</v>
      </c>
      <c r="F86" s="87">
        <v>1.54</v>
      </c>
      <c r="G86" s="87">
        <v>1.7</v>
      </c>
      <c r="H86" s="51">
        <f t="shared" si="2"/>
        <v>0.11000000000000001</v>
      </c>
      <c r="I86" s="51">
        <f t="shared" si="3"/>
        <v>0.1</v>
      </c>
      <c r="J86" s="51">
        <f t="shared" si="4"/>
        <v>1.54</v>
      </c>
      <c r="K86" s="51">
        <f t="shared" si="5"/>
        <v>1.7</v>
      </c>
      <c r="L86" s="85" t="s">
        <v>83</v>
      </c>
      <c r="AC86" s="45">
        <v>3.1</v>
      </c>
      <c r="AD86" s="45">
        <v>4.25</v>
      </c>
    </row>
    <row r="87" spans="1:30" x14ac:dyDescent="0.25">
      <c r="A87" s="85" t="s">
        <v>84</v>
      </c>
      <c r="C87" s="45">
        <v>1</v>
      </c>
      <c r="D87" s="51">
        <f t="shared" si="6"/>
        <v>0.11000000000000001</v>
      </c>
      <c r="E87" s="86">
        <v>0.1</v>
      </c>
      <c r="F87" s="87">
        <v>1.04</v>
      </c>
      <c r="G87" s="87">
        <v>1.05</v>
      </c>
      <c r="H87" s="51">
        <f t="shared" si="2"/>
        <v>0.11000000000000001</v>
      </c>
      <c r="I87" s="51">
        <f t="shared" si="3"/>
        <v>0.1</v>
      </c>
      <c r="J87" s="51">
        <f t="shared" si="4"/>
        <v>1.04</v>
      </c>
      <c r="K87" s="51">
        <f t="shared" si="5"/>
        <v>1.05</v>
      </c>
      <c r="L87" s="85" t="s">
        <v>84</v>
      </c>
      <c r="AC87" s="45"/>
      <c r="AD87" s="45"/>
    </row>
    <row r="88" spans="1:30" x14ac:dyDescent="0.25">
      <c r="A88" s="85" t="s">
        <v>103</v>
      </c>
      <c r="C88" s="45">
        <v>1</v>
      </c>
      <c r="D88" s="51">
        <f t="shared" ref="D88:D89" si="7">+E88*$H$70</f>
        <v>0.23100000000000001</v>
      </c>
      <c r="E88" s="86">
        <v>0.21</v>
      </c>
      <c r="F88" s="87">
        <v>7.27</v>
      </c>
      <c r="G88" s="87">
        <v>8.4</v>
      </c>
      <c r="H88" s="51">
        <f t="shared" si="2"/>
        <v>0.23100000000000001</v>
      </c>
      <c r="I88" s="51">
        <f t="shared" si="3"/>
        <v>0.21</v>
      </c>
      <c r="J88" s="51">
        <f t="shared" si="4"/>
        <v>7.27</v>
      </c>
      <c r="K88" s="51">
        <f t="shared" si="5"/>
        <v>8.4</v>
      </c>
      <c r="L88" s="85" t="s">
        <v>103</v>
      </c>
    </row>
    <row r="89" spans="1:30" x14ac:dyDescent="0.25">
      <c r="A89" s="85" t="s">
        <v>85</v>
      </c>
      <c r="C89" s="45">
        <v>1</v>
      </c>
      <c r="D89" s="51">
        <f t="shared" si="7"/>
        <v>9.9000000000000005E-2</v>
      </c>
      <c r="E89" s="88">
        <v>0.09</v>
      </c>
      <c r="F89" s="87">
        <v>0.78</v>
      </c>
      <c r="G89" s="87">
        <v>0.75</v>
      </c>
      <c r="H89" s="51">
        <f t="shared" si="2"/>
        <v>9.9000000000000005E-2</v>
      </c>
      <c r="I89" s="51">
        <f t="shared" si="3"/>
        <v>0.09</v>
      </c>
      <c r="J89" s="51">
        <f t="shared" si="4"/>
        <v>0.78</v>
      </c>
      <c r="K89" s="51">
        <f t="shared" si="5"/>
        <v>0.75</v>
      </c>
      <c r="L89" s="85" t="s">
        <v>85</v>
      </c>
    </row>
    <row r="90" spans="1:30" ht="13.8" x14ac:dyDescent="0.25">
      <c r="A90" s="4" t="s">
        <v>51</v>
      </c>
      <c r="B90" s="41"/>
      <c r="C90" s="41"/>
      <c r="D90" s="41"/>
      <c r="E90" s="41"/>
      <c r="F90" s="41"/>
      <c r="G90" s="41"/>
    </row>
    <row r="91" spans="1:30" ht="13.8" x14ac:dyDescent="0.25">
      <c r="A91" s="98" t="s">
        <v>52</v>
      </c>
      <c r="B91" s="43"/>
      <c r="C91" s="43"/>
      <c r="D91" s="52">
        <f>SUM(H74:H89)</f>
        <v>2.5762</v>
      </c>
      <c r="E91" s="52">
        <f>SUM(I74:I89)</f>
        <v>2.3420000000000001</v>
      </c>
      <c r="F91" s="52">
        <f>SUM(J74:J89)</f>
        <v>43.819999999999993</v>
      </c>
      <c r="G91" s="52">
        <f>SUM(K74:K89)</f>
        <v>47.48</v>
      </c>
    </row>
    <row r="92" spans="1:30" ht="13.8" x14ac:dyDescent="0.25">
      <c r="A92" s="98" t="s">
        <v>53</v>
      </c>
      <c r="B92" s="43"/>
      <c r="C92" s="43"/>
      <c r="D92" s="52">
        <f>+D91*$H$71</f>
        <v>3.2202500000000001</v>
      </c>
      <c r="E92" s="43"/>
      <c r="F92" s="43"/>
      <c r="G92" s="43"/>
    </row>
    <row r="93" spans="1:30" x14ac:dyDescent="0.25">
      <c r="A93" s="85" t="s">
        <v>54</v>
      </c>
    </row>
    <row r="94" spans="1:30" x14ac:dyDescent="0.25">
      <c r="A94" s="85" t="s">
        <v>55</v>
      </c>
    </row>
    <row r="95" spans="1:30" x14ac:dyDescent="0.25">
      <c r="A95" s="5"/>
    </row>
    <row r="96" spans="1:30" x14ac:dyDescent="0.25">
      <c r="A96" s="5"/>
    </row>
    <row r="97" spans="1:7" x14ac:dyDescent="0.25">
      <c r="A97" s="5"/>
    </row>
    <row r="98" spans="1:7" ht="13.8" x14ac:dyDescent="0.25">
      <c r="A98" s="41"/>
      <c r="B98" s="41"/>
      <c r="C98" s="41"/>
      <c r="D98" s="41"/>
      <c r="E98" s="41"/>
      <c r="F98" s="41"/>
      <c r="G98" s="41"/>
    </row>
    <row r="99" spans="1:7" ht="13.8" x14ac:dyDescent="0.25">
      <c r="A99" s="53" t="s">
        <v>56</v>
      </c>
      <c r="B99" s="42"/>
      <c r="C99" s="41"/>
      <c r="D99" s="41"/>
      <c r="E99" s="41"/>
      <c r="F99" s="41"/>
      <c r="G99" s="41"/>
    </row>
    <row r="100" spans="1:7" ht="13.8" x14ac:dyDescent="0.25">
      <c r="A100" s="41"/>
      <c r="B100" s="42"/>
      <c r="C100" s="41"/>
      <c r="D100" s="41"/>
      <c r="E100" s="41"/>
      <c r="F100" s="41"/>
      <c r="G100" s="41"/>
    </row>
    <row r="101" spans="1:7" ht="13.8" x14ac:dyDescent="0.25">
      <c r="A101" s="41"/>
      <c r="B101" s="41"/>
      <c r="C101" s="42" t="s">
        <v>57</v>
      </c>
      <c r="D101" s="41"/>
      <c r="E101" s="41"/>
      <c r="F101" s="41"/>
      <c r="G101" s="41"/>
    </row>
    <row r="102" spans="1:7" ht="13.8" x14ac:dyDescent="0.25">
      <c r="A102" s="41"/>
      <c r="B102" s="54"/>
      <c r="C102" s="54"/>
      <c r="D102" s="54"/>
      <c r="E102" s="54"/>
      <c r="F102" s="54"/>
      <c r="G102" s="41"/>
    </row>
    <row r="103" spans="1:7" ht="13.8" x14ac:dyDescent="0.25">
      <c r="A103" s="41"/>
      <c r="B103" s="55">
        <f>D103-20</f>
        <v>100</v>
      </c>
      <c r="C103" s="56">
        <f>D103-10</f>
        <v>110</v>
      </c>
      <c r="D103" s="57">
        <f>E22</f>
        <v>120</v>
      </c>
      <c r="E103" s="57">
        <f>D103+10</f>
        <v>130</v>
      </c>
      <c r="F103" s="57">
        <f>D103+20</f>
        <v>140</v>
      </c>
      <c r="G103" s="41"/>
    </row>
    <row r="104" spans="1:7" ht="13.8" x14ac:dyDescent="0.25">
      <c r="A104" s="58" t="s">
        <v>58</v>
      </c>
      <c r="B104" s="59" t="s">
        <v>59</v>
      </c>
      <c r="C104" s="60"/>
      <c r="D104" s="61" t="s">
        <v>59</v>
      </c>
      <c r="E104" s="61" t="s">
        <v>59</v>
      </c>
      <c r="F104" s="62" t="s">
        <v>59</v>
      </c>
      <c r="G104" s="41"/>
    </row>
    <row r="105" spans="1:7" ht="13.8" x14ac:dyDescent="0.25">
      <c r="A105" s="58" t="s">
        <v>60</v>
      </c>
      <c r="B105" s="63"/>
      <c r="C105" s="60"/>
      <c r="D105" s="64" t="s">
        <v>61</v>
      </c>
      <c r="E105" s="65"/>
      <c r="F105" s="66"/>
      <c r="G105" s="41"/>
    </row>
    <row r="106" spans="1:7" ht="13.8" x14ac:dyDescent="0.25">
      <c r="A106" s="66"/>
      <c r="B106" s="67" t="s">
        <v>59</v>
      </c>
      <c r="C106" s="68" t="s">
        <v>59</v>
      </c>
      <c r="D106" s="68" t="s">
        <v>59</v>
      </c>
      <c r="E106" s="68" t="s">
        <v>59</v>
      </c>
      <c r="F106" s="69" t="s">
        <v>59</v>
      </c>
      <c r="G106" s="41"/>
    </row>
    <row r="107" spans="1:7" ht="13.8" x14ac:dyDescent="0.25">
      <c r="A107" s="70">
        <f>A111-2</f>
        <v>4</v>
      </c>
      <c r="B107" s="71">
        <f>(B103*A107)-F49</f>
        <v>-101.91090157812494</v>
      </c>
      <c r="C107" s="72">
        <f>(C103*A107)-F49</f>
        <v>-61.910901578124935</v>
      </c>
      <c r="D107" s="72">
        <f>(D103*A107)-F49</f>
        <v>-21.910901578124935</v>
      </c>
      <c r="E107" s="72">
        <f>(E103*A107)-F49</f>
        <v>18.089098421875065</v>
      </c>
      <c r="F107" s="73">
        <f>(F103*A107)-F49</f>
        <v>58.089098421875065</v>
      </c>
      <c r="G107" s="41"/>
    </row>
    <row r="108" spans="1:7" ht="13.8" x14ac:dyDescent="0.25">
      <c r="A108" s="69" t="s">
        <v>59</v>
      </c>
      <c r="B108" s="71" t="s">
        <v>59</v>
      </c>
      <c r="C108" s="74" t="s">
        <v>59</v>
      </c>
      <c r="D108" s="74" t="s">
        <v>59</v>
      </c>
      <c r="E108" s="74" t="s">
        <v>59</v>
      </c>
      <c r="F108" s="75" t="s">
        <v>59</v>
      </c>
      <c r="G108" s="41"/>
    </row>
    <row r="109" spans="1:7" ht="13.8" x14ac:dyDescent="0.25">
      <c r="A109" s="70">
        <f>A111-1</f>
        <v>5</v>
      </c>
      <c r="B109" s="71">
        <f>(B103*A109)-F49</f>
        <v>-1.9109015781249354</v>
      </c>
      <c r="C109" s="72">
        <f>(C103*A109)-F49</f>
        <v>48.089098421875065</v>
      </c>
      <c r="D109" s="72">
        <f>(D103*A109)-F49</f>
        <v>98.089098421875065</v>
      </c>
      <c r="E109" s="72">
        <f>(E103*A109)-F49</f>
        <v>148.08909842187506</v>
      </c>
      <c r="F109" s="73">
        <f>(F103*A109)-F49</f>
        <v>198.08909842187506</v>
      </c>
      <c r="G109" s="41"/>
    </row>
    <row r="110" spans="1:7" ht="13.8" x14ac:dyDescent="0.25">
      <c r="A110" s="69" t="s">
        <v>59</v>
      </c>
      <c r="B110" s="71" t="s">
        <v>59</v>
      </c>
      <c r="C110" s="74" t="s">
        <v>59</v>
      </c>
      <c r="D110" s="74" t="s">
        <v>59</v>
      </c>
      <c r="E110" s="74" t="s">
        <v>59</v>
      </c>
      <c r="F110" s="75" t="s">
        <v>59</v>
      </c>
      <c r="G110" s="41"/>
    </row>
    <row r="111" spans="1:7" ht="13.8" x14ac:dyDescent="0.25">
      <c r="A111" s="70">
        <f>D22</f>
        <v>6</v>
      </c>
      <c r="B111" s="71">
        <f>(B103*A111)-F49</f>
        <v>98.089098421875065</v>
      </c>
      <c r="C111" s="72">
        <f>(C103*A111)-F49</f>
        <v>158.08909842187506</v>
      </c>
      <c r="D111" s="72">
        <f>(D103*A111)-F49</f>
        <v>218.08909842187506</v>
      </c>
      <c r="E111" s="72">
        <f>(E103*A111)-F49</f>
        <v>278.08909842187506</v>
      </c>
      <c r="F111" s="73">
        <f>(F103*A111)-F49</f>
        <v>338.08909842187506</v>
      </c>
      <c r="G111" s="41"/>
    </row>
    <row r="112" spans="1:7" ht="13.8" x14ac:dyDescent="0.25">
      <c r="A112" s="69" t="s">
        <v>59</v>
      </c>
      <c r="B112" s="71" t="s">
        <v>59</v>
      </c>
      <c r="C112" s="74" t="s">
        <v>59</v>
      </c>
      <c r="D112" s="74" t="s">
        <v>59</v>
      </c>
      <c r="E112" s="74" t="s">
        <v>59</v>
      </c>
      <c r="F112" s="75" t="s">
        <v>59</v>
      </c>
      <c r="G112" s="41"/>
    </row>
    <row r="113" spans="1:14" ht="13.8" x14ac:dyDescent="0.25">
      <c r="A113" s="70">
        <f>A111+1</f>
        <v>7</v>
      </c>
      <c r="B113" s="71">
        <f>(B103*A113)-F49</f>
        <v>198.08909842187506</v>
      </c>
      <c r="C113" s="72">
        <f>(C103*A113)-F49</f>
        <v>268.08909842187506</v>
      </c>
      <c r="D113" s="72">
        <f>(D103*A113)-F49</f>
        <v>338.08909842187506</v>
      </c>
      <c r="E113" s="72">
        <f>(E103*A113)-F49</f>
        <v>408.08909842187506</v>
      </c>
      <c r="F113" s="73">
        <f>(F103*A113)-F49</f>
        <v>478.08909842187506</v>
      </c>
      <c r="G113" s="41"/>
    </row>
    <row r="114" spans="1:14" ht="13.8" x14ac:dyDescent="0.25">
      <c r="A114" s="69" t="s">
        <v>59</v>
      </c>
      <c r="B114" s="71" t="s">
        <v>59</v>
      </c>
      <c r="C114" s="74" t="s">
        <v>59</v>
      </c>
      <c r="D114" s="74" t="s">
        <v>59</v>
      </c>
      <c r="E114" s="74" t="s">
        <v>59</v>
      </c>
      <c r="F114" s="75" t="s">
        <v>59</v>
      </c>
      <c r="G114" s="41"/>
    </row>
    <row r="115" spans="1:14" ht="13.8" x14ac:dyDescent="0.25">
      <c r="A115" s="70">
        <f>A111+2</f>
        <v>8</v>
      </c>
      <c r="B115" s="76">
        <f>(B103*A115)-F49</f>
        <v>298.08909842187506</v>
      </c>
      <c r="C115" s="77">
        <f>(C103*A115)-F49</f>
        <v>378.08909842187506</v>
      </c>
      <c r="D115" s="77">
        <f>(D103*A115)-F49</f>
        <v>458.08909842187506</v>
      </c>
      <c r="E115" s="77">
        <f>(E103*A115)-F49</f>
        <v>538.08909842187506</v>
      </c>
      <c r="F115" s="78">
        <f>(F103*A115)-F49</f>
        <v>618.08909842187506</v>
      </c>
      <c r="G115" s="41"/>
    </row>
    <row r="116" spans="1:14" ht="13.8" x14ac:dyDescent="0.25">
      <c r="A116" s="41"/>
      <c r="B116" s="42" t="s">
        <v>62</v>
      </c>
      <c r="C116" s="41"/>
      <c r="D116" s="41"/>
      <c r="E116" s="41"/>
      <c r="F116" s="41"/>
      <c r="G116" s="41"/>
    </row>
    <row r="117" spans="1:14" ht="13.8" x14ac:dyDescent="0.25">
      <c r="A117" s="41"/>
      <c r="B117" s="41"/>
      <c r="C117" s="41"/>
      <c r="D117" s="41"/>
      <c r="E117" s="41"/>
      <c r="F117" s="41"/>
      <c r="G117" s="41"/>
    </row>
    <row r="118" spans="1:14" ht="13.8" x14ac:dyDescent="0.25">
      <c r="A118" s="91" t="s">
        <v>63</v>
      </c>
      <c r="B118" s="46"/>
      <c r="C118" s="46"/>
      <c r="D118" s="46"/>
      <c r="E118" s="46"/>
      <c r="F118" s="46"/>
      <c r="G118" s="41"/>
    </row>
    <row r="119" spans="1:14" ht="13.8" x14ac:dyDescent="0.25">
      <c r="A119" s="91" t="s">
        <v>69</v>
      </c>
      <c r="B119" s="96" t="s">
        <v>95</v>
      </c>
      <c r="C119" s="46"/>
      <c r="D119" s="46"/>
      <c r="E119" s="46"/>
      <c r="F119" s="46"/>
      <c r="G119" s="41"/>
    </row>
    <row r="120" spans="1:14" ht="13.8" x14ac:dyDescent="0.25">
      <c r="A120" s="79" t="s">
        <v>70</v>
      </c>
      <c r="B120" s="97" t="s">
        <v>96</v>
      </c>
      <c r="C120" s="46"/>
      <c r="D120" s="46"/>
      <c r="E120" s="46"/>
      <c r="F120" s="46"/>
      <c r="G120" s="41"/>
    </row>
    <row r="121" spans="1:14" ht="13.8" x14ac:dyDescent="0.25">
      <c r="A121" s="79"/>
      <c r="B121" s="97" t="s">
        <v>97</v>
      </c>
      <c r="C121" s="46"/>
      <c r="D121" s="46"/>
      <c r="E121" s="46"/>
      <c r="F121" s="46"/>
      <c r="G121" s="41"/>
    </row>
    <row r="122" spans="1:14" ht="13.8" x14ac:dyDescent="0.25">
      <c r="B122" s="97" t="s">
        <v>98</v>
      </c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1:14" ht="13.8" x14ac:dyDescent="0.25">
      <c r="B123" s="97" t="s">
        <v>99</v>
      </c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1:14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1:14" s="80" customFormat="1" ht="11.4" x14ac:dyDescent="0.2"/>
    <row r="126" spans="1:14" s="80" customFormat="1" ht="11.4" x14ac:dyDescent="0.2"/>
    <row r="127" spans="1:14" s="80" customFormat="1" x14ac:dyDescent="0.25">
      <c r="A127" s="92" t="s">
        <v>64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s="80" customFormat="1" x14ac:dyDescent="0.25">
      <c r="A128" s="92" t="s">
        <v>65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s="80" customFormat="1" x14ac:dyDescent="0.25">
      <c r="A129" s="92" t="s">
        <v>66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92" t="s">
        <v>67</v>
      </c>
    </row>
    <row r="131" spans="1:14" x14ac:dyDescent="0.25">
      <c r="A131" s="92" t="s">
        <v>68</v>
      </c>
    </row>
  </sheetData>
  <pageMargins left="0.7" right="0.7" top="0.75" bottom="0.75" header="0.3" footer="0.3"/>
  <pageSetup scale="2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cp:lastPrinted>2018-06-20T19:50:40Z</cp:lastPrinted>
  <dcterms:created xsi:type="dcterms:W3CDTF">2016-12-12T21:51:29Z</dcterms:created>
  <dcterms:modified xsi:type="dcterms:W3CDTF">2018-06-20T19:50:48Z</dcterms:modified>
</cp:coreProperties>
</file>