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Instructions" sheetId="1" r:id="rId1"/>
    <sheet name="Propane Cost Sheet" sheetId="2" r:id="rId2"/>
  </sheets>
  <definedNames>
    <definedName name="_xlnm.Print_Area" localSheetId="0">'Instructions'!$A$1:$M$29</definedName>
    <definedName name="_xlnm.Print_Area" localSheetId="1">'Propane Cost Sheet'!$A$1:$J$24</definedName>
  </definedNames>
  <calcPr fullCalcOnLoad="1"/>
</workbook>
</file>

<file path=xl/sharedStrings.xml><?xml version="1.0" encoding="utf-8"?>
<sst xmlns="http://schemas.openxmlformats.org/spreadsheetml/2006/main" count="87" uniqueCount="80">
  <si>
    <t>Propane</t>
  </si>
  <si>
    <t>Hired Labor</t>
  </si>
  <si>
    <t>Annual Maintenance Expense</t>
  </si>
  <si>
    <t>INPUT FACTORS</t>
  </si>
  <si>
    <t>Estimated Values</t>
  </si>
  <si>
    <t>Your Data</t>
  </si>
  <si>
    <t>Unit</t>
  </si>
  <si>
    <t>Dollars</t>
  </si>
  <si>
    <t>House Length</t>
  </si>
  <si>
    <t>Feet</t>
  </si>
  <si>
    <t>House Width</t>
  </si>
  <si>
    <t>Conventional</t>
  </si>
  <si>
    <t>Alternative</t>
  </si>
  <si>
    <t>Annual Propane Consumption</t>
  </si>
  <si>
    <t>Gallons</t>
  </si>
  <si>
    <t>Propane Cost Per Gallon</t>
  </si>
  <si>
    <t>Energy Of Alternative Fuel</t>
  </si>
  <si>
    <t>BTUs/Pound</t>
  </si>
  <si>
    <t>Annual Additional Labor</t>
  </si>
  <si>
    <t>Hours</t>
  </si>
  <si>
    <t>Interest Rate</t>
  </si>
  <si>
    <t>Percent (%)</t>
  </si>
  <si>
    <t>Labor Cost</t>
  </si>
  <si>
    <t>Dollars/Hour</t>
  </si>
  <si>
    <t>Years</t>
  </si>
  <si>
    <t>Alternative Fuel</t>
  </si>
  <si>
    <t>Variable Costs (Operational)</t>
  </si>
  <si>
    <t>Fixed Costs (Ownership)</t>
  </si>
  <si>
    <t>Dollars/Ton</t>
  </si>
  <si>
    <t>Useful Life Of System</t>
  </si>
  <si>
    <t>Annual Maint. Cost (% Of New)</t>
  </si>
  <si>
    <t>BTUs/Gallon</t>
  </si>
  <si>
    <t>Percent Of Propane Replaced</t>
  </si>
  <si>
    <t>Annual Production</t>
  </si>
  <si>
    <t>Annual Costs</t>
  </si>
  <si>
    <t>Gallons Of Propane Saved</t>
  </si>
  <si>
    <t xml:space="preserve">Tons Alternative Fuel Used </t>
  </si>
  <si>
    <r>
      <t>Pounds Of Alternative Fuel Used Per Ft</t>
    </r>
    <r>
      <rPr>
        <vertAlign val="superscript"/>
        <sz val="10"/>
        <rFont val="Arial"/>
        <family val="2"/>
      </rPr>
      <t>2</t>
    </r>
  </si>
  <si>
    <r>
      <t>Gallons Of Propane Used Per Ft</t>
    </r>
    <r>
      <rPr>
        <vertAlign val="superscript"/>
        <sz val="10"/>
        <rFont val="Arial"/>
        <family val="2"/>
      </rPr>
      <t>2</t>
    </r>
  </si>
  <si>
    <t>Simple Analysis Of Alternative Fuel Furnace Systems</t>
  </si>
  <si>
    <t>Subtotal - Variable Costs</t>
  </si>
  <si>
    <t>Subtotal - Fixed Costs</t>
  </si>
  <si>
    <t>Gallons Of Propane Used</t>
  </si>
  <si>
    <t>Pounds Of Alternative Fuel Used</t>
  </si>
  <si>
    <t>Furnace System Efficiency</t>
  </si>
  <si>
    <t>Total BTUs Used (Million)</t>
  </si>
  <si>
    <t xml:space="preserve">  National Poultry Technology Center - Auburn University</t>
  </si>
  <si>
    <t>Total Annual Costs</t>
  </si>
  <si>
    <t>Annual System Loan Repayment</t>
  </si>
  <si>
    <t>Cost Of Alternative Fuel As Used</t>
  </si>
  <si>
    <t>Cost Of Installed Furnace System</t>
  </si>
  <si>
    <r>
      <t xml:space="preserve">Total Annual Savings </t>
    </r>
    <r>
      <rPr>
        <b/>
        <sz val="10"/>
        <color indexed="10"/>
        <rFont val="Arial"/>
        <family val="2"/>
      </rPr>
      <t>(Losses)</t>
    </r>
  </si>
  <si>
    <t>Change values only in</t>
  </si>
  <si>
    <t>Once values are entered for your specific situation, results can be printed by pressing Ctrl plus P together.</t>
  </si>
  <si>
    <t>2  - Annual Propane Use estimate</t>
  </si>
  <si>
    <t>3  - Cost of Propane</t>
  </si>
  <si>
    <t>4  - Cost of Alternative Fuel</t>
  </si>
  <si>
    <t>7  - Full Cost of Installed Alternative Fuel Furnace System</t>
  </si>
  <si>
    <t xml:space="preserve">8  - Furnace System Efficiency Percentage </t>
  </si>
  <si>
    <t>9  - Annual Hours of Additional Labor</t>
  </si>
  <si>
    <t>10- Hourly Labor Cost</t>
  </si>
  <si>
    <t>11- Estimated Years of System Life</t>
  </si>
  <si>
    <t>12- Length of Loan for System Purchase</t>
  </si>
  <si>
    <t>1  - House Size</t>
  </si>
  <si>
    <t>To Continue to the Calculator Sheet, click on the Propane Cost Sheet tab below.</t>
  </si>
  <si>
    <t xml:space="preserve">highlighted </t>
  </si>
  <si>
    <t>Background Input you will need for your farm:</t>
  </si>
  <si>
    <t xml:space="preserve">   All assumptions and calculations are on a per-house basis</t>
  </si>
  <si>
    <t>14- Interest Rate Charged for System Loan</t>
  </si>
  <si>
    <t>5  - Per Unit Energy Content of Alternative Fuel</t>
  </si>
  <si>
    <t>6  - Percent of Propane Targeted to Replace</t>
  </si>
  <si>
    <t>13- Annual Maintenance Cost Estimate (as a Percentage of New Cost)</t>
  </si>
  <si>
    <r>
      <t xml:space="preserve">The example data under </t>
    </r>
    <r>
      <rPr>
        <b/>
        <u val="single"/>
        <sz val="10"/>
        <rFont val="Arial"/>
        <family val="2"/>
      </rPr>
      <t>Your Data</t>
    </r>
    <r>
      <rPr>
        <b/>
        <sz val="10"/>
        <rFont val="Arial"/>
        <family val="2"/>
      </rPr>
      <t xml:space="preserve"> should be changed to your farm's specific input factor values.</t>
    </r>
  </si>
  <si>
    <r>
      <t xml:space="preserve"> </t>
    </r>
    <r>
      <rPr>
        <b/>
        <sz val="10"/>
        <color indexed="17"/>
        <rFont val="Arial"/>
        <family val="2"/>
      </rPr>
      <t>Propane Cost Sheet</t>
    </r>
    <r>
      <rPr>
        <b/>
        <sz val="10"/>
        <rFont val="Arial"/>
        <family val="2"/>
      </rPr>
      <t xml:space="preserve"> tab below.</t>
    </r>
  </si>
  <si>
    <t>OWNERSHIP AND OPERATIONAL COST COMPARISON</t>
  </si>
  <si>
    <t>Energy of Propane (Fixed)</t>
  </si>
  <si>
    <t>An Ownership and Operating Cost Comparison Table will be computed from your input factors.</t>
  </si>
  <si>
    <r>
      <t xml:space="preserve"> cells in the "</t>
    </r>
    <r>
      <rPr>
        <b/>
        <u val="single"/>
        <sz val="10"/>
        <rFont val="Arial"/>
        <family val="2"/>
      </rPr>
      <t>Your Data"</t>
    </r>
    <r>
      <rPr>
        <b/>
        <sz val="10"/>
        <rFont val="Arial"/>
        <family val="2"/>
      </rPr>
      <t xml:space="preserve"> column of the Input Factors Table.</t>
    </r>
  </si>
  <si>
    <t>Length Of  Loan For System</t>
  </si>
  <si>
    <t>This Decision Aid Calculator will help estimate ownership &amp; operating costs of alternative fuel heating systems in poultry houses.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</si>
</sst>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&quot;$&quot;#,##0.0_);\(&quot;$&quot;#,##0.0\)"/>
    <numFmt numFmtId="169" formatCode="_(* #,##0.000_);_(* \(#,##0.000\);_(* &quot;-&quot;??_);_(@_)"/>
    <numFmt numFmtId="170" formatCode="_(* #,##0.0000_);_(* \(#,##0.0000\);_(* &quot;-&quot;??_);_(@_)"/>
    <numFmt numFmtId="171" formatCode="&quot;$&quot;#,##0.00"/>
    <numFmt numFmtId="172" formatCode="0.0000"/>
    <numFmt numFmtId="173" formatCode="0.000"/>
    <numFmt numFmtId="174" formatCode="&quot;$&quot;#,##0"/>
    <numFmt numFmtId="175" formatCode="&quot;$&quot;#,##0;[Red]\-&quot;$&quot;#,##0;* &quot;-&quot;??"/>
    <numFmt numFmtId="176" formatCode="0_);[Red]\(0\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3" borderId="0" xfId="0" applyFont="1" applyFill="1" applyBorder="1" applyAlignment="1" applyProtection="1">
      <alignment/>
      <protection locked="0"/>
    </xf>
    <xf numFmtId="3" fontId="5" fillId="3" borderId="0" xfId="0" applyNumberFormat="1" applyFont="1" applyFill="1" applyBorder="1" applyAlignment="1" applyProtection="1">
      <alignment/>
      <protection locked="0"/>
    </xf>
    <xf numFmtId="2" fontId="5" fillId="3" borderId="0" xfId="0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3" fillId="2" borderId="1" xfId="0" applyFont="1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2" fontId="5" fillId="3" borderId="2" xfId="0" applyNumberFormat="1" applyFont="1" applyFill="1" applyBorder="1" applyAlignment="1" applyProtection="1">
      <alignment/>
      <protection locked="0"/>
    </xf>
    <xf numFmtId="0" fontId="8" fillId="4" borderId="3" xfId="0" applyFont="1" applyFill="1" applyBorder="1" applyAlignment="1" applyProtection="1">
      <alignment/>
      <protection/>
    </xf>
    <xf numFmtId="0" fontId="9" fillId="4" borderId="4" xfId="0" applyFont="1" applyFill="1" applyBorder="1" applyAlignment="1" applyProtection="1">
      <alignment/>
      <protection/>
    </xf>
    <xf numFmtId="0" fontId="8" fillId="4" borderId="4" xfId="0" applyFont="1" applyFill="1" applyBorder="1" applyAlignment="1" applyProtection="1">
      <alignment horizontal="right"/>
      <protection/>
    </xf>
    <xf numFmtId="0" fontId="8" fillId="4" borderId="5" xfId="0" applyFont="1" applyFill="1" applyBorder="1" applyAlignment="1" applyProtection="1">
      <alignment/>
      <protection/>
    </xf>
    <xf numFmtId="0" fontId="10" fillId="4" borderId="1" xfId="0" applyFont="1" applyFill="1" applyBorder="1" applyAlignment="1" applyProtection="1">
      <alignment/>
      <protection/>
    </xf>
    <xf numFmtId="0" fontId="10" fillId="4" borderId="0" xfId="0" applyFont="1" applyFill="1" applyBorder="1" applyAlignment="1" applyProtection="1">
      <alignment/>
      <protection/>
    </xf>
    <xf numFmtId="0" fontId="10" fillId="4" borderId="6" xfId="0" applyFont="1" applyFill="1" applyBorder="1" applyAlignment="1" applyProtection="1">
      <alignment/>
      <protection/>
    </xf>
    <xf numFmtId="0" fontId="10" fillId="4" borderId="2" xfId="0" applyFont="1" applyFill="1" applyBorder="1" applyAlignment="1" applyProtection="1">
      <alignment/>
      <protection/>
    </xf>
    <xf numFmtId="0" fontId="10" fillId="4" borderId="7" xfId="0" applyFont="1" applyFill="1" applyBorder="1" applyAlignment="1" applyProtection="1">
      <alignment/>
      <protection/>
    </xf>
    <xf numFmtId="174" fontId="5" fillId="3" borderId="0" xfId="0" applyNumberFormat="1" applyFont="1" applyFill="1" applyBorder="1" applyAlignment="1" applyProtection="1">
      <alignment/>
      <protection locked="0"/>
    </xf>
    <xf numFmtId="171" fontId="5" fillId="3" borderId="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3" borderId="0" xfId="0" applyFont="1" applyFill="1" applyBorder="1" applyAlignment="1">
      <alignment/>
    </xf>
    <xf numFmtId="0" fontId="10" fillId="5" borderId="8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4" fillId="2" borderId="4" xfId="0" applyFont="1" applyFill="1" applyBorder="1" applyAlignment="1" applyProtection="1">
      <alignment horizontal="right"/>
      <protection/>
    </xf>
    <xf numFmtId="0" fontId="4" fillId="2" borderId="5" xfId="0" applyFont="1" applyFill="1" applyBorder="1" applyAlignment="1" applyProtection="1">
      <alignment horizontal="right"/>
      <protection/>
    </xf>
    <xf numFmtId="0" fontId="2" fillId="2" borderId="1" xfId="0" applyFont="1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3" fontId="0" fillId="2" borderId="0" xfId="0" applyNumberForma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right"/>
      <protection/>
    </xf>
    <xf numFmtId="4" fontId="0" fillId="2" borderId="6" xfId="0" applyNumberFormat="1" applyFill="1" applyBorder="1" applyAlignment="1" applyProtection="1">
      <alignment/>
      <protection/>
    </xf>
    <xf numFmtId="3" fontId="0" fillId="2" borderId="6" xfId="0" applyNumberFormat="1" applyFill="1" applyBorder="1" applyAlignment="1" applyProtection="1">
      <alignment/>
      <protection/>
    </xf>
    <xf numFmtId="4" fontId="0" fillId="2" borderId="0" xfId="0" applyNumberFormat="1" applyFill="1" applyBorder="1" applyAlignment="1" applyProtection="1">
      <alignment/>
      <protection/>
    </xf>
    <xf numFmtId="172" fontId="0" fillId="2" borderId="0" xfId="0" applyNumberFormat="1" applyFill="1" applyBorder="1" applyAlignment="1" applyProtection="1">
      <alignment/>
      <protection/>
    </xf>
    <xf numFmtId="172" fontId="0" fillId="2" borderId="6" xfId="0" applyNumberFormat="1" applyFill="1" applyBorder="1" applyAlignment="1" applyProtection="1">
      <alignment/>
      <protection/>
    </xf>
    <xf numFmtId="2" fontId="0" fillId="2" borderId="0" xfId="0" applyNumberFormat="1" applyFill="1" applyBorder="1" applyAlignment="1" applyProtection="1">
      <alignment/>
      <protection/>
    </xf>
    <xf numFmtId="2" fontId="0" fillId="2" borderId="6" xfId="0" applyNumberFormat="1" applyFill="1" applyBorder="1" applyAlignment="1" applyProtection="1">
      <alignment/>
      <protection/>
    </xf>
    <xf numFmtId="175" fontId="0" fillId="2" borderId="0" xfId="0" applyNumberFormat="1" applyFill="1" applyBorder="1" applyAlignment="1" applyProtection="1">
      <alignment/>
      <protection/>
    </xf>
    <xf numFmtId="175" fontId="0" fillId="2" borderId="6" xfId="0" applyNumberFormat="1" applyFill="1" applyBorder="1" applyAlignment="1" applyProtection="1">
      <alignment/>
      <protection/>
    </xf>
    <xf numFmtId="0" fontId="10" fillId="4" borderId="9" xfId="0" applyFont="1" applyFill="1" applyBorder="1" applyAlignment="1" applyProtection="1">
      <alignment/>
      <protection/>
    </xf>
    <xf numFmtId="0" fontId="10" fillId="5" borderId="10" xfId="0" applyFont="1" applyFill="1" applyBorder="1" applyAlignment="1" applyProtection="1">
      <alignment/>
      <protection/>
    </xf>
    <xf numFmtId="3" fontId="16" fillId="5" borderId="10" xfId="0" applyNumberFormat="1" applyFont="1" applyFill="1" applyBorder="1" applyAlignment="1" applyProtection="1">
      <alignment/>
      <protection/>
    </xf>
    <xf numFmtId="0" fontId="10" fillId="5" borderId="11" xfId="0" applyFont="1" applyFill="1" applyBorder="1" applyAlignment="1" applyProtection="1">
      <alignment/>
      <protection/>
    </xf>
    <xf numFmtId="0" fontId="13" fillId="6" borderId="8" xfId="0" applyFont="1" applyFill="1" applyBorder="1" applyAlignment="1" applyProtection="1">
      <alignment/>
      <protection/>
    </xf>
    <xf numFmtId="0" fontId="0" fillId="6" borderId="10" xfId="0" applyFill="1" applyBorder="1" applyAlignment="1" applyProtection="1">
      <alignment/>
      <protection/>
    </xf>
    <xf numFmtId="0" fontId="0" fillId="6" borderId="11" xfId="0" applyFill="1" applyBorder="1" applyAlignment="1" applyProtection="1">
      <alignment/>
      <protection/>
    </xf>
    <xf numFmtId="0" fontId="2" fillId="7" borderId="8" xfId="0" applyFont="1" applyFill="1" applyBorder="1" applyAlignment="1" applyProtection="1">
      <alignment/>
      <protection/>
    </xf>
    <xf numFmtId="0" fontId="0" fillId="7" borderId="10" xfId="0" applyFill="1" applyBorder="1" applyAlignment="1" applyProtection="1">
      <alignment/>
      <protection/>
    </xf>
    <xf numFmtId="0" fontId="0" fillId="7" borderId="11" xfId="0" applyFill="1" applyBorder="1" applyAlignment="1" applyProtection="1">
      <alignment/>
      <protection/>
    </xf>
    <xf numFmtId="0" fontId="2" fillId="2" borderId="9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175" fontId="0" fillId="2" borderId="2" xfId="0" applyNumberFormat="1" applyFill="1" applyBorder="1" applyAlignment="1" applyProtection="1">
      <alignment/>
      <protection/>
    </xf>
    <xf numFmtId="176" fontId="2" fillId="2" borderId="7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74" fontId="0" fillId="0" borderId="0" xfId="0" applyNumberForma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71" fontId="0" fillId="0" borderId="0" xfId="0" applyNumberForma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9"/>
  <sheetViews>
    <sheetView tabSelected="1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7109375" style="0" customWidth="1"/>
  </cols>
  <sheetData>
    <row r="1" ht="18">
      <c r="B1" s="10" t="s">
        <v>39</v>
      </c>
    </row>
    <row r="3" spans="1:8" ht="12.75">
      <c r="A3" s="25" t="s">
        <v>79</v>
      </c>
      <c r="B3" s="25"/>
      <c r="C3" s="25"/>
      <c r="D3" s="25"/>
      <c r="E3" s="25"/>
      <c r="F3" s="25"/>
      <c r="G3" s="25"/>
      <c r="H3" s="25"/>
    </row>
    <row r="4" spans="1:8" ht="12.75">
      <c r="A4" s="25"/>
      <c r="B4" s="25"/>
      <c r="C4" s="25"/>
      <c r="D4" s="25"/>
      <c r="E4" s="25"/>
      <c r="F4" s="25"/>
      <c r="G4" s="25"/>
      <c r="H4" s="25"/>
    </row>
    <row r="5" spans="1:8" ht="12.75">
      <c r="A5" s="25" t="s">
        <v>52</v>
      </c>
      <c r="B5" s="25"/>
      <c r="C5" s="26" t="s">
        <v>65</v>
      </c>
      <c r="D5" s="25" t="s">
        <v>77</v>
      </c>
      <c r="E5" s="25"/>
      <c r="F5" s="25"/>
      <c r="G5" s="25"/>
      <c r="H5" s="25"/>
    </row>
    <row r="6" spans="1:8" ht="12.75">
      <c r="A6" s="25"/>
      <c r="B6" s="25"/>
      <c r="C6" s="25"/>
      <c r="D6" s="25"/>
      <c r="E6" s="25"/>
      <c r="F6" s="25"/>
      <c r="G6" s="25"/>
      <c r="H6" s="25"/>
    </row>
    <row r="7" spans="1:8" ht="12.75">
      <c r="A7" s="25" t="s">
        <v>72</v>
      </c>
      <c r="B7" s="25"/>
      <c r="C7" s="25"/>
      <c r="D7" s="25"/>
      <c r="E7" s="25"/>
      <c r="F7" s="25"/>
      <c r="G7" s="25"/>
      <c r="H7" s="25"/>
    </row>
    <row r="8" spans="2:8" ht="12.75">
      <c r="B8" s="25"/>
      <c r="C8" s="25"/>
      <c r="D8" s="25"/>
      <c r="E8" s="25"/>
      <c r="F8" s="25"/>
      <c r="G8" s="25"/>
      <c r="H8" s="25"/>
    </row>
    <row r="9" spans="1:8" ht="12.75">
      <c r="A9" s="25" t="s">
        <v>76</v>
      </c>
      <c r="B9" s="25"/>
      <c r="C9" s="25"/>
      <c r="D9" s="25"/>
      <c r="E9" s="25"/>
      <c r="F9" s="25"/>
      <c r="G9" s="25"/>
      <c r="H9" s="25"/>
    </row>
    <row r="10" spans="1:8" ht="12.75">
      <c r="A10" s="25"/>
      <c r="B10" s="25"/>
      <c r="C10" s="25"/>
      <c r="D10" s="25"/>
      <c r="E10" s="25"/>
      <c r="F10" s="25"/>
      <c r="G10" s="25"/>
      <c r="H10" s="25"/>
    </row>
    <row r="11" spans="1:8" ht="12.75">
      <c r="A11" s="25" t="s">
        <v>66</v>
      </c>
      <c r="B11" s="25"/>
      <c r="C11" s="25"/>
      <c r="D11" s="25"/>
      <c r="E11" s="25"/>
      <c r="F11" s="25"/>
      <c r="G11" s="25"/>
      <c r="H11" s="25"/>
    </row>
    <row r="12" spans="1:8" ht="12.75">
      <c r="A12" s="25" t="s">
        <v>63</v>
      </c>
      <c r="B12" s="25"/>
      <c r="C12" s="25"/>
      <c r="D12" s="25"/>
      <c r="E12" s="25"/>
      <c r="F12" s="25"/>
      <c r="G12" s="25"/>
      <c r="H12" s="25"/>
    </row>
    <row r="13" spans="1:8" ht="12.75">
      <c r="A13" s="25" t="s">
        <v>54</v>
      </c>
      <c r="B13" s="25"/>
      <c r="C13" s="25"/>
      <c r="D13" s="25"/>
      <c r="E13" s="25"/>
      <c r="F13" s="25"/>
      <c r="G13" s="25"/>
      <c r="H13" s="25"/>
    </row>
    <row r="14" spans="1:8" ht="12.75">
      <c r="A14" s="25" t="s">
        <v>55</v>
      </c>
      <c r="B14" s="25"/>
      <c r="C14" s="25"/>
      <c r="D14" s="25"/>
      <c r="E14" s="25"/>
      <c r="F14" s="25"/>
      <c r="G14" s="25"/>
      <c r="H14" s="25"/>
    </row>
    <row r="15" spans="1:8" ht="12.75">
      <c r="A15" s="25" t="s">
        <v>56</v>
      </c>
      <c r="B15" s="25"/>
      <c r="C15" s="25"/>
      <c r="D15" s="25"/>
      <c r="E15" s="25"/>
      <c r="F15" s="25"/>
      <c r="G15" s="25"/>
      <c r="H15" s="25"/>
    </row>
    <row r="16" spans="1:8" ht="12.75">
      <c r="A16" s="25" t="s">
        <v>69</v>
      </c>
      <c r="B16" s="25"/>
      <c r="C16" s="25"/>
      <c r="D16" s="25"/>
      <c r="E16" s="25"/>
      <c r="F16" s="25"/>
      <c r="G16" s="25"/>
      <c r="H16" s="25"/>
    </row>
    <row r="17" spans="1:8" ht="12.75">
      <c r="A17" s="25" t="s">
        <v>70</v>
      </c>
      <c r="B17" s="25"/>
      <c r="C17" s="25"/>
      <c r="D17" s="25"/>
      <c r="E17" s="25"/>
      <c r="F17" s="25"/>
      <c r="G17" s="25"/>
      <c r="H17" s="25"/>
    </row>
    <row r="18" spans="1:8" ht="12.75">
      <c r="A18" s="25" t="s">
        <v>57</v>
      </c>
      <c r="B18" s="25"/>
      <c r="C18" s="25"/>
      <c r="D18" s="25"/>
      <c r="E18" s="25"/>
      <c r="F18" s="25"/>
      <c r="G18" s="25"/>
      <c r="H18" s="25"/>
    </row>
    <row r="19" spans="1:8" ht="12.75">
      <c r="A19" s="25" t="s">
        <v>58</v>
      </c>
      <c r="B19" s="25"/>
      <c r="C19" s="25"/>
      <c r="D19" s="25"/>
      <c r="E19" s="25"/>
      <c r="F19" s="25"/>
      <c r="G19" s="25"/>
      <c r="H19" s="25"/>
    </row>
    <row r="20" spans="1:8" ht="12.75">
      <c r="A20" s="25" t="s">
        <v>59</v>
      </c>
      <c r="B20" s="25"/>
      <c r="C20" s="25"/>
      <c r="D20" s="25"/>
      <c r="E20" s="25"/>
      <c r="F20" s="25"/>
      <c r="G20" s="25"/>
      <c r="H20" s="25"/>
    </row>
    <row r="21" spans="1:8" ht="12.75">
      <c r="A21" s="25" t="s">
        <v>60</v>
      </c>
      <c r="B21" s="25"/>
      <c r="C21" s="25"/>
      <c r="D21" s="25"/>
      <c r="E21" s="25"/>
      <c r="F21" s="25"/>
      <c r="G21" s="25"/>
      <c r="H21" s="25"/>
    </row>
    <row r="22" spans="1:8" ht="12.75">
      <c r="A22" s="25" t="s">
        <v>61</v>
      </c>
      <c r="B22" s="25"/>
      <c r="C22" s="25"/>
      <c r="D22" s="25"/>
      <c r="E22" s="25"/>
      <c r="F22" s="25"/>
      <c r="G22" s="25"/>
      <c r="H22" s="25"/>
    </row>
    <row r="23" spans="1:8" ht="12.75">
      <c r="A23" s="25" t="s">
        <v>62</v>
      </c>
      <c r="B23" s="25"/>
      <c r="C23" s="25"/>
      <c r="D23" s="25"/>
      <c r="E23" s="25"/>
      <c r="F23" s="25"/>
      <c r="G23" s="25"/>
      <c r="H23" s="25"/>
    </row>
    <row r="24" spans="1:8" ht="12.75">
      <c r="A24" s="25" t="s">
        <v>71</v>
      </c>
      <c r="B24" s="25"/>
      <c r="C24" s="25"/>
      <c r="D24" s="25"/>
      <c r="E24" s="25"/>
      <c r="F24" s="25"/>
      <c r="G24" s="25"/>
      <c r="H24" s="25"/>
    </row>
    <row r="25" spans="1:8" ht="12.75">
      <c r="A25" s="25" t="s">
        <v>68</v>
      </c>
      <c r="B25" s="25"/>
      <c r="C25" s="25"/>
      <c r="D25" s="25"/>
      <c r="E25" s="25"/>
      <c r="F25" s="25"/>
      <c r="G25" s="25"/>
      <c r="H25" s="25"/>
    </row>
    <row r="26" spans="1:8" ht="12.75">
      <c r="A26" s="25"/>
      <c r="B26" s="25"/>
      <c r="C26" s="25"/>
      <c r="D26" s="25"/>
      <c r="E26" s="25"/>
      <c r="F26" s="25"/>
      <c r="G26" s="25"/>
      <c r="H26" s="25"/>
    </row>
    <row r="27" spans="1:8" ht="12.75">
      <c r="A27" s="25" t="s">
        <v>53</v>
      </c>
      <c r="B27" s="25"/>
      <c r="C27" s="25"/>
      <c r="D27" s="25"/>
      <c r="E27" s="25"/>
      <c r="F27" s="25"/>
      <c r="G27" s="25"/>
      <c r="H27" s="25"/>
    </row>
    <row r="29" spans="1:5" ht="12.75">
      <c r="A29" s="25" t="s">
        <v>64</v>
      </c>
      <c r="E29" s="25" t="s">
        <v>73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7"/>
    <pageSetUpPr fitToPage="1"/>
  </sheetPr>
  <dimension ref="A1:J30"/>
  <sheetViews>
    <sheetView workbookViewId="0" topLeftCell="A1">
      <selection activeCell="C5" sqref="C5"/>
    </sheetView>
  </sheetViews>
  <sheetFormatPr defaultColWidth="9.140625" defaultRowHeight="12.75"/>
  <cols>
    <col min="1" max="1" width="2.28125" style="6" customWidth="1"/>
    <col min="2" max="2" width="28.7109375" style="6" customWidth="1"/>
    <col min="3" max="3" width="9.7109375" style="6" customWidth="1"/>
    <col min="4" max="4" width="14.7109375" style="6" customWidth="1"/>
    <col min="5" max="5" width="1.7109375" style="6" customWidth="1"/>
    <col min="6" max="6" width="3.7109375" style="6" customWidth="1"/>
    <col min="7" max="7" width="33.57421875" style="6" customWidth="1"/>
    <col min="8" max="8" width="1.7109375" style="6" customWidth="1"/>
    <col min="9" max="9" width="15.7109375" style="6" customWidth="1"/>
    <col min="10" max="10" width="12.8515625" style="6" customWidth="1"/>
    <col min="11" max="16384" width="9.140625" style="6" customWidth="1"/>
  </cols>
  <sheetData>
    <row r="1" ht="18">
      <c r="B1" s="28" t="s">
        <v>39</v>
      </c>
    </row>
    <row r="3" spans="1:6" ht="16.5" thickBot="1">
      <c r="A3" s="3" t="s">
        <v>3</v>
      </c>
      <c r="B3" s="4"/>
      <c r="C3" s="5"/>
      <c r="F3" s="29" t="s">
        <v>74</v>
      </c>
    </row>
    <row r="4" spans="1:10" ht="13.5" customHeight="1">
      <c r="A4" s="14" t="s">
        <v>4</v>
      </c>
      <c r="B4" s="15"/>
      <c r="C4" s="16" t="s">
        <v>5</v>
      </c>
      <c r="D4" s="17" t="s">
        <v>6</v>
      </c>
      <c r="F4" s="30"/>
      <c r="G4" s="31"/>
      <c r="H4" s="31"/>
      <c r="I4" s="32" t="s">
        <v>11</v>
      </c>
      <c r="J4" s="33" t="s">
        <v>12</v>
      </c>
    </row>
    <row r="5" spans="1:10" ht="13.5" customHeight="1">
      <c r="A5" s="18"/>
      <c r="B5" s="19" t="s">
        <v>8</v>
      </c>
      <c r="C5" s="7">
        <v>500</v>
      </c>
      <c r="D5" s="20" t="s">
        <v>9</v>
      </c>
      <c r="F5" s="34" t="s">
        <v>33</v>
      </c>
      <c r="G5" s="1"/>
      <c r="H5" s="1"/>
      <c r="I5" s="1"/>
      <c r="J5" s="35"/>
    </row>
    <row r="6" spans="1:10" ht="13.5" customHeight="1">
      <c r="A6" s="18"/>
      <c r="B6" s="19" t="s">
        <v>10</v>
      </c>
      <c r="C6" s="7">
        <v>40</v>
      </c>
      <c r="D6" s="20" t="s">
        <v>9</v>
      </c>
      <c r="F6" s="12"/>
      <c r="G6" s="1" t="s">
        <v>42</v>
      </c>
      <c r="H6" s="1"/>
      <c r="I6" s="36">
        <f>C7</f>
        <v>5000</v>
      </c>
      <c r="J6" s="35">
        <f>C7-(C11/100*C7)</f>
        <v>750</v>
      </c>
    </row>
    <row r="7" spans="1:10" ht="13.5" customHeight="1">
      <c r="A7" s="18"/>
      <c r="B7" s="19" t="s">
        <v>13</v>
      </c>
      <c r="C7" s="8">
        <v>5000</v>
      </c>
      <c r="D7" s="20" t="s">
        <v>14</v>
      </c>
      <c r="F7" s="12"/>
      <c r="G7" s="37" t="s">
        <v>35</v>
      </c>
      <c r="H7" s="1"/>
      <c r="I7" s="38">
        <v>0</v>
      </c>
      <c r="J7" s="39">
        <f>I6-J6</f>
        <v>4250</v>
      </c>
    </row>
    <row r="8" spans="1:10" ht="13.5" customHeight="1">
      <c r="A8" s="18"/>
      <c r="B8" s="19" t="s">
        <v>15</v>
      </c>
      <c r="C8" s="24">
        <v>1.25</v>
      </c>
      <c r="D8" s="20" t="s">
        <v>7</v>
      </c>
      <c r="F8" s="12"/>
      <c r="G8" s="1" t="s">
        <v>43</v>
      </c>
      <c r="H8" s="1"/>
      <c r="I8" s="1">
        <v>0</v>
      </c>
      <c r="J8" s="40">
        <f>J7*C20/C10/C13*100</f>
        <v>69563.39285714286</v>
      </c>
    </row>
    <row r="9" spans="1:10" ht="13.5" customHeight="1">
      <c r="A9" s="18"/>
      <c r="B9" s="19" t="s">
        <v>49</v>
      </c>
      <c r="C9" s="23">
        <v>200</v>
      </c>
      <c r="D9" s="20" t="s">
        <v>28</v>
      </c>
      <c r="F9" s="12"/>
      <c r="G9" s="1" t="s">
        <v>36</v>
      </c>
      <c r="H9" s="1"/>
      <c r="I9" s="36">
        <f>I8/2000</f>
        <v>0</v>
      </c>
      <c r="J9" s="39">
        <f>J8/2000</f>
        <v>34.78169642857143</v>
      </c>
    </row>
    <row r="10" spans="1:10" ht="13.5" customHeight="1">
      <c r="A10" s="18"/>
      <c r="B10" s="19" t="s">
        <v>16</v>
      </c>
      <c r="C10" s="8">
        <v>8000</v>
      </c>
      <c r="D10" s="20" t="s">
        <v>17</v>
      </c>
      <c r="F10" s="12"/>
      <c r="G10" s="1" t="s">
        <v>45</v>
      </c>
      <c r="H10" s="1"/>
      <c r="I10" s="41">
        <f>((I6*$C$20)+(I8*$C$10*2000*$C$11/100))/1000000</f>
        <v>458.3</v>
      </c>
      <c r="J10" s="39">
        <f>((J6*C20)+(C10*J8))/1000000</f>
        <v>625.2521428571428</v>
      </c>
    </row>
    <row r="11" spans="1:10" ht="13.5" customHeight="1">
      <c r="A11" s="18"/>
      <c r="B11" s="19" t="s">
        <v>32</v>
      </c>
      <c r="C11" s="8">
        <v>85</v>
      </c>
      <c r="D11" s="20" t="s">
        <v>21</v>
      </c>
      <c r="F11" s="12"/>
      <c r="G11" s="1" t="s">
        <v>38</v>
      </c>
      <c r="H11" s="1"/>
      <c r="I11" s="42">
        <f>I6/(C5*C6)</f>
        <v>0.25</v>
      </c>
      <c r="J11" s="43">
        <f>J6/(C5*C6)</f>
        <v>0.0375</v>
      </c>
    </row>
    <row r="12" spans="1:10" ht="13.5" customHeight="1">
      <c r="A12" s="18"/>
      <c r="B12" s="19" t="s">
        <v>50</v>
      </c>
      <c r="C12" s="23">
        <v>15000</v>
      </c>
      <c r="D12" s="20" t="s">
        <v>7</v>
      </c>
      <c r="F12" s="12"/>
      <c r="G12" s="1" t="s">
        <v>37</v>
      </c>
      <c r="H12" s="1"/>
      <c r="I12" s="44">
        <f>I8/(C5*C6)</f>
        <v>0</v>
      </c>
      <c r="J12" s="45">
        <f>J8/(C5*C6)</f>
        <v>3.478169642857143</v>
      </c>
    </row>
    <row r="13" spans="1:10" ht="13.5" customHeight="1">
      <c r="A13" s="18"/>
      <c r="B13" s="19" t="s">
        <v>44</v>
      </c>
      <c r="C13" s="8">
        <v>70</v>
      </c>
      <c r="D13" s="20" t="s">
        <v>21</v>
      </c>
      <c r="F13" s="34" t="s">
        <v>34</v>
      </c>
      <c r="G13" s="1"/>
      <c r="H13" s="1"/>
      <c r="I13" s="1"/>
      <c r="J13" s="35"/>
    </row>
    <row r="14" spans="1:10" ht="13.5" customHeight="1">
      <c r="A14" s="18"/>
      <c r="B14" s="19" t="s">
        <v>18</v>
      </c>
      <c r="C14" s="7">
        <v>35</v>
      </c>
      <c r="D14" s="20" t="s">
        <v>19</v>
      </c>
      <c r="F14" s="11" t="s">
        <v>26</v>
      </c>
      <c r="G14" s="1"/>
      <c r="H14" s="1"/>
      <c r="I14" s="1"/>
      <c r="J14" s="35"/>
    </row>
    <row r="15" spans="1:10" ht="13.5" customHeight="1">
      <c r="A15" s="18"/>
      <c r="B15" s="19" t="s">
        <v>22</v>
      </c>
      <c r="C15" s="24">
        <v>10</v>
      </c>
      <c r="D15" s="20" t="s">
        <v>23</v>
      </c>
      <c r="F15" s="12"/>
      <c r="G15" s="1" t="s">
        <v>0</v>
      </c>
      <c r="H15" s="1"/>
      <c r="I15" s="46">
        <f>I6*C8</f>
        <v>6250</v>
      </c>
      <c r="J15" s="47">
        <f>J6*C8</f>
        <v>937.5</v>
      </c>
    </row>
    <row r="16" spans="1:10" ht="13.5" customHeight="1">
      <c r="A16" s="18"/>
      <c r="B16" s="19" t="s">
        <v>29</v>
      </c>
      <c r="C16" s="7">
        <v>7</v>
      </c>
      <c r="D16" s="20" t="s">
        <v>24</v>
      </c>
      <c r="F16" s="12"/>
      <c r="G16" s="1" t="s">
        <v>25</v>
      </c>
      <c r="H16" s="1"/>
      <c r="I16" s="46">
        <f>I9*C9</f>
        <v>0</v>
      </c>
      <c r="J16" s="47">
        <f>J9*C9</f>
        <v>6956.339285714286</v>
      </c>
    </row>
    <row r="17" spans="1:10" ht="13.5" customHeight="1">
      <c r="A17" s="18"/>
      <c r="B17" s="19" t="s">
        <v>78</v>
      </c>
      <c r="C17" s="7">
        <v>5</v>
      </c>
      <c r="D17" s="20" t="s">
        <v>24</v>
      </c>
      <c r="F17" s="12"/>
      <c r="G17" s="1" t="s">
        <v>1</v>
      </c>
      <c r="H17" s="1"/>
      <c r="I17" s="46">
        <v>0</v>
      </c>
      <c r="J17" s="47">
        <f>C14*C15</f>
        <v>350</v>
      </c>
    </row>
    <row r="18" spans="1:10" ht="13.5" customHeight="1">
      <c r="A18" s="18"/>
      <c r="B18" s="19" t="s">
        <v>30</v>
      </c>
      <c r="C18" s="9">
        <v>4</v>
      </c>
      <c r="D18" s="20" t="s">
        <v>21</v>
      </c>
      <c r="F18" s="12"/>
      <c r="G18" s="2" t="s">
        <v>40</v>
      </c>
      <c r="H18" s="1"/>
      <c r="I18" s="46">
        <f>SUM(I15:I17)</f>
        <v>6250</v>
      </c>
      <c r="J18" s="47">
        <f>SUM(J15:J17)</f>
        <v>8243.839285714286</v>
      </c>
    </row>
    <row r="19" spans="1:10" ht="13.5" customHeight="1" thickBot="1">
      <c r="A19" s="48"/>
      <c r="B19" s="21" t="s">
        <v>20</v>
      </c>
      <c r="C19" s="13">
        <v>7</v>
      </c>
      <c r="D19" s="22" t="s">
        <v>21</v>
      </c>
      <c r="F19" s="11" t="s">
        <v>27</v>
      </c>
      <c r="G19" s="1"/>
      <c r="H19" s="1"/>
      <c r="I19" s="46"/>
      <c r="J19" s="47"/>
    </row>
    <row r="20" spans="1:10" ht="13.5" customHeight="1" thickBot="1">
      <c r="A20" s="27"/>
      <c r="B20" s="49" t="s">
        <v>75</v>
      </c>
      <c r="C20" s="50">
        <v>91660</v>
      </c>
      <c r="D20" s="51" t="s">
        <v>31</v>
      </c>
      <c r="F20" s="12"/>
      <c r="G20" s="1" t="s">
        <v>48</v>
      </c>
      <c r="H20" s="1"/>
      <c r="I20" s="46">
        <v>0</v>
      </c>
      <c r="J20" s="47">
        <f>-(PMT(C19%,C17,C12))</f>
        <v>3658.36041662061</v>
      </c>
    </row>
    <row r="21" spans="6:10" ht="13.5" customHeight="1" thickBot="1">
      <c r="F21" s="12"/>
      <c r="G21" s="1" t="s">
        <v>2</v>
      </c>
      <c r="H21" s="1"/>
      <c r="I21" s="46">
        <v>0</v>
      </c>
      <c r="J21" s="47">
        <f>C18*C12/100</f>
        <v>600</v>
      </c>
    </row>
    <row r="22" spans="1:10" ht="13.5" customHeight="1" thickBot="1">
      <c r="A22" s="52" t="s">
        <v>67</v>
      </c>
      <c r="B22" s="53"/>
      <c r="C22" s="53"/>
      <c r="D22" s="54"/>
      <c r="F22" s="12"/>
      <c r="G22" s="2" t="s">
        <v>41</v>
      </c>
      <c r="H22" s="1"/>
      <c r="I22" s="46">
        <f>SUM(I20:I21)</f>
        <v>0</v>
      </c>
      <c r="J22" s="47">
        <f>SUM(J20:J21)</f>
        <v>4258.36041662061</v>
      </c>
    </row>
    <row r="23" spans="6:10" ht="13.5" customHeight="1" thickBot="1">
      <c r="F23" s="11" t="s">
        <v>47</v>
      </c>
      <c r="G23" s="1"/>
      <c r="H23" s="1"/>
      <c r="I23" s="46">
        <f>I18+I22</f>
        <v>6250</v>
      </c>
      <c r="J23" s="47">
        <f>J18+J22</f>
        <v>12502.199702334896</v>
      </c>
    </row>
    <row r="24" spans="1:10" ht="13.5" customHeight="1" thickBot="1">
      <c r="A24" s="55" t="s">
        <v>46</v>
      </c>
      <c r="B24" s="56"/>
      <c r="C24" s="56"/>
      <c r="D24" s="57"/>
      <c r="F24" s="58" t="s">
        <v>51</v>
      </c>
      <c r="G24" s="59"/>
      <c r="H24" s="59"/>
      <c r="I24" s="60"/>
      <c r="J24" s="61">
        <f>I23-J23</f>
        <v>-6252.199702334896</v>
      </c>
    </row>
    <row r="25" spans="6:10" ht="12.75">
      <c r="F25" s="62"/>
      <c r="G25" s="62"/>
      <c r="H25" s="62"/>
      <c r="I25" s="62"/>
      <c r="J25" s="63"/>
    </row>
    <row r="26" spans="1:4" ht="12.75">
      <c r="A26" s="64"/>
      <c r="B26" s="62"/>
      <c r="C26" s="62"/>
      <c r="D26" s="62"/>
    </row>
    <row r="30" ht="12.75">
      <c r="D30" s="65"/>
    </row>
  </sheetData>
  <sheetProtection sheet="1" objects="1" scenarios="1"/>
  <protectedRanges>
    <protectedRange sqref="C5:C20" name="Range1"/>
  </protectedRanges>
  <printOptions/>
  <pageMargins left="0.75" right="0.75" top="1" bottom="1" header="0.5" footer="0.5"/>
  <pageSetup fitToHeight="1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SIMPSEH</cp:lastModifiedBy>
  <cp:lastPrinted>2009-09-18T18:01:58Z</cp:lastPrinted>
  <dcterms:created xsi:type="dcterms:W3CDTF">1996-10-14T23:33:28Z</dcterms:created>
  <dcterms:modified xsi:type="dcterms:W3CDTF">2009-09-18T18:31:00Z</dcterms:modified>
  <cp:category/>
  <cp:version/>
  <cp:contentType/>
  <cp:contentStatus/>
</cp:coreProperties>
</file>